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4_лот_(всего)" sheetId="2" state="hidden" r:id="rId1"/>
    <sheet name="74_лот_(Северо-Восток)" sheetId="3" r:id="rId2"/>
  </sheets>
  <definedNames>
    <definedName name="_xlnm._FilterDatabase" localSheetId="0" hidden="1">'74_лот_(всего)'!$A$2:$BM$193</definedName>
    <definedName name="_xlnm._FilterDatabase" localSheetId="1" hidden="1">'74_лот_(Северо-Восток)'!$A$2:$BM$156</definedName>
    <definedName name="_xlnm.Print_Titles" localSheetId="0">'74_лот_(всего)'!$2:$2</definedName>
    <definedName name="_xlnm.Print_Titles" localSheetId="1">'74_лот_(Северо-Восток)'!$2:$2</definedName>
    <definedName name="_xlnm.Print_Area" localSheetId="0">'74_лот_(всего)'!$A$1:$BM$58</definedName>
    <definedName name="_xlnm.Print_Area" localSheetId="1">'74_лот_(Северо-Восток)'!$A$1:$BL$27</definedName>
  </definedNames>
  <calcPr calcId="145621"/>
</workbook>
</file>

<file path=xl/calcChain.xml><?xml version="1.0" encoding="utf-8"?>
<calcChain xmlns="http://schemas.openxmlformats.org/spreadsheetml/2006/main">
  <c r="N15" i="3" l="1"/>
  <c r="N13" i="3"/>
  <c r="M21" i="3"/>
  <c r="N21" i="3" s="1"/>
  <c r="R20" i="3"/>
  <c r="O20" i="3"/>
  <c r="M19" i="3"/>
  <c r="N19" i="3" s="1"/>
  <c r="R18" i="3"/>
  <c r="O18" i="3"/>
  <c r="M17" i="3"/>
  <c r="N17" i="3" s="1"/>
  <c r="R16" i="3"/>
  <c r="O16" i="3"/>
  <c r="Q15" i="3"/>
  <c r="Q14" i="3" s="1"/>
  <c r="M15" i="3"/>
  <c r="R14" i="3"/>
  <c r="O14" i="3"/>
  <c r="N14" i="3"/>
  <c r="Q13" i="3"/>
  <c r="Q11" i="3" s="1"/>
  <c r="M13" i="3"/>
  <c r="T12" i="3"/>
  <c r="N12" i="3" s="1"/>
  <c r="N11" i="3" s="1"/>
  <c r="M12" i="3"/>
  <c r="R11" i="3"/>
  <c r="O11" i="3"/>
  <c r="M10" i="3"/>
  <c r="N10" i="3" s="1"/>
  <c r="T9" i="3"/>
  <c r="N9" i="3" s="1"/>
  <c r="M9" i="3"/>
  <c r="T8" i="3"/>
  <c r="N8" i="3" s="1"/>
  <c r="M8" i="3"/>
  <c r="T7" i="3"/>
  <c r="N7" i="3" s="1"/>
  <c r="M7" i="3"/>
  <c r="M6" i="3"/>
  <c r="R5" i="3"/>
  <c r="O5" i="3"/>
  <c r="M4" i="3"/>
  <c r="N4" i="3" s="1"/>
  <c r="R3" i="3"/>
  <c r="R22" i="3" s="1"/>
  <c r="O3" i="3"/>
  <c r="O22" i="3" s="1"/>
  <c r="N6" i="3" l="1"/>
  <c r="S6" i="3" s="1"/>
  <c r="S5" i="3" s="1"/>
  <c r="Q17" i="3"/>
  <c r="Q16" i="3" s="1"/>
  <c r="AJ5" i="3"/>
  <c r="AJ22" i="3" s="1"/>
  <c r="AT5" i="3"/>
  <c r="AT22" i="3" s="1"/>
  <c r="P15" i="3"/>
  <c r="Q21" i="3"/>
  <c r="Q20" i="3" s="1"/>
  <c r="N20" i="3"/>
  <c r="N5" i="3"/>
  <c r="S15" i="3"/>
  <c r="S14" i="3" s="1"/>
  <c r="Q10" i="3"/>
  <c r="S10" i="3"/>
  <c r="P10" i="3"/>
  <c r="Q4" i="3"/>
  <c r="Q3" i="3" s="1"/>
  <c r="N3" i="3"/>
  <c r="S4" i="3"/>
  <c r="S3" i="3" s="1"/>
  <c r="P4" i="3"/>
  <c r="Q6" i="3"/>
  <c r="S17" i="3"/>
  <c r="S16" i="3" s="1"/>
  <c r="AR5" i="3"/>
  <c r="AR22" i="3" s="1"/>
  <c r="P6" i="3"/>
  <c r="AZ11" i="3"/>
  <c r="AZ22" i="3" s="1"/>
  <c r="P13" i="3"/>
  <c r="S13" i="3"/>
  <c r="S11" i="3" s="1"/>
  <c r="N16" i="3"/>
  <c r="P17" i="3"/>
  <c r="S19" i="3"/>
  <c r="S18" i="3" s="1"/>
  <c r="P19" i="3"/>
  <c r="Q19" i="3"/>
  <c r="Q18" i="3" s="1"/>
  <c r="N18" i="3"/>
  <c r="P21" i="3"/>
  <c r="S21" i="3"/>
  <c r="S20" i="3" s="1"/>
  <c r="M58" i="2"/>
  <c r="S22" i="3" l="1"/>
  <c r="N22" i="3"/>
  <c r="T15" i="3"/>
  <c r="P14" i="3"/>
  <c r="T10" i="3"/>
  <c r="BB5" i="3" s="1"/>
  <c r="Q5" i="3"/>
  <c r="Q22" i="3" s="1"/>
  <c r="T21" i="3"/>
  <c r="P20" i="3"/>
  <c r="T17" i="3"/>
  <c r="P16" i="3"/>
  <c r="BB14" i="3"/>
  <c r="BK14" i="3" s="1"/>
  <c r="T14" i="3"/>
  <c r="T4" i="3"/>
  <c r="P3" i="3"/>
  <c r="T19" i="3"/>
  <c r="P18" i="3"/>
  <c r="T13" i="3"/>
  <c r="P11" i="3"/>
  <c r="T6" i="3"/>
  <c r="P5" i="3"/>
  <c r="N58" i="2"/>
  <c r="R57" i="2"/>
  <c r="O57" i="2"/>
  <c r="M37" i="2"/>
  <c r="P22" i="3" l="1"/>
  <c r="BB16" i="3"/>
  <c r="BK16" i="3" s="1"/>
  <c r="T16" i="3"/>
  <c r="T20" i="3"/>
  <c r="BB20" i="3"/>
  <c r="BK20" i="3" s="1"/>
  <c r="AF5" i="3"/>
  <c r="T5" i="3"/>
  <c r="BB11" i="3"/>
  <c r="BK11" i="3" s="1"/>
  <c r="T11" i="3"/>
  <c r="BB18" i="3"/>
  <c r="BK18" i="3" s="1"/>
  <c r="T18" i="3"/>
  <c r="BB3" i="3"/>
  <c r="T3" i="3"/>
  <c r="T22" i="3" s="1"/>
  <c r="Q58" i="2"/>
  <c r="Q57" i="2" s="1"/>
  <c r="S58" i="2"/>
  <c r="S57" i="2" s="1"/>
  <c r="P58" i="2"/>
  <c r="N57" i="2"/>
  <c r="BK3" i="3" l="1"/>
  <c r="BB22" i="3"/>
  <c r="BK5" i="3"/>
  <c r="AF22" i="3"/>
  <c r="T58" i="2"/>
  <c r="P57" i="2"/>
  <c r="N37" i="2"/>
  <c r="R36" i="2"/>
  <c r="O36" i="2"/>
  <c r="M10" i="2"/>
  <c r="N10" i="2" s="1"/>
  <c r="R9" i="2"/>
  <c r="O9" i="2"/>
  <c r="BK22" i="3" l="1"/>
  <c r="T57" i="2"/>
  <c r="BB57" i="2"/>
  <c r="BK57" i="2" s="1"/>
  <c r="Q37" i="2"/>
  <c r="Q36" i="2" s="1"/>
  <c r="N36" i="2"/>
  <c r="S37" i="2"/>
  <c r="S36" i="2" s="1"/>
  <c r="P37" i="2"/>
  <c r="Q10" i="2"/>
  <c r="Q9" i="2" s="1"/>
  <c r="N9" i="2"/>
  <c r="S10" i="2"/>
  <c r="S9" i="2" s="1"/>
  <c r="P10" i="2"/>
  <c r="N23" i="2"/>
  <c r="S23" i="2" s="1"/>
  <c r="S22" i="2" s="1"/>
  <c r="R22" i="2"/>
  <c r="N22" i="2"/>
  <c r="N4" i="2"/>
  <c r="Q4" i="2" s="1"/>
  <c r="Q3" i="2" s="1"/>
  <c r="R3" i="2"/>
  <c r="N3" i="2"/>
  <c r="P4" i="2" l="1"/>
  <c r="S4" i="2"/>
  <c r="S3" i="2" s="1"/>
  <c r="T37" i="2"/>
  <c r="P36" i="2"/>
  <c r="T10" i="2"/>
  <c r="P9" i="2"/>
  <c r="Q23" i="2"/>
  <c r="Q22" i="2" s="1"/>
  <c r="P23" i="2"/>
  <c r="T4" i="2" l="1"/>
  <c r="P3" i="2"/>
  <c r="T36" i="2"/>
  <c r="BF36" i="2"/>
  <c r="BK36" i="2" s="1"/>
  <c r="T9" i="2"/>
  <c r="BB9" i="2"/>
  <c r="BK9" i="2" s="1"/>
  <c r="P22" i="2"/>
  <c r="T23" i="2"/>
  <c r="T22" i="2" l="1"/>
  <c r="BB22" i="2"/>
  <c r="BK22" i="2" s="1"/>
  <c r="T3" i="2"/>
  <c r="BB3" i="2"/>
  <c r="BK3" i="2" s="1"/>
  <c r="M27" i="2"/>
  <c r="N27" i="2" s="1"/>
  <c r="S27" i="2" s="1"/>
  <c r="S26" i="2" s="1"/>
  <c r="R26" i="2"/>
  <c r="O26" i="2"/>
  <c r="M25" i="2"/>
  <c r="N25" i="2" s="1"/>
  <c r="Q25" i="2" s="1"/>
  <c r="Q24" i="2" s="1"/>
  <c r="R24" i="2"/>
  <c r="O24" i="2"/>
  <c r="M6" i="2"/>
  <c r="N6" i="2" s="1"/>
  <c r="R5" i="2"/>
  <c r="O5" i="2"/>
  <c r="N26" i="2" l="1"/>
  <c r="Q27" i="2"/>
  <c r="Q26" i="2" s="1"/>
  <c r="P27" i="2"/>
  <c r="N24" i="2"/>
  <c r="P25" i="2"/>
  <c r="S25" i="2"/>
  <c r="S24" i="2" s="1"/>
  <c r="Q6" i="2"/>
  <c r="Q5" i="2" s="1"/>
  <c r="N5" i="2"/>
  <c r="S6" i="2"/>
  <c r="S5" i="2" s="1"/>
  <c r="P6" i="2"/>
  <c r="T27" i="2" l="1"/>
  <c r="P26" i="2"/>
  <c r="T25" i="2"/>
  <c r="P24" i="2"/>
  <c r="T6" i="2"/>
  <c r="P5" i="2"/>
  <c r="T26" i="2" l="1"/>
  <c r="BB26" i="2"/>
  <c r="BK26" i="2" s="1"/>
  <c r="T24" i="2"/>
  <c r="BB24" i="2"/>
  <c r="BK24" i="2" s="1"/>
  <c r="T5" i="2"/>
  <c r="BB5" i="2"/>
  <c r="BK5" i="2" s="1"/>
  <c r="M56" i="2" l="1"/>
  <c r="N56" i="2" s="1"/>
  <c r="Q56" i="2" s="1"/>
  <c r="Q55" i="2" s="1"/>
  <c r="R55" i="2"/>
  <c r="O55" i="2"/>
  <c r="M54" i="2"/>
  <c r="N54" i="2" s="1"/>
  <c r="Q54" i="2" s="1"/>
  <c r="Q53" i="2" s="1"/>
  <c r="R53" i="2"/>
  <c r="O53" i="2"/>
  <c r="M52" i="2"/>
  <c r="N52" i="2" s="1"/>
  <c r="S52" i="2" s="1"/>
  <c r="S51" i="2" s="1"/>
  <c r="R51" i="2"/>
  <c r="O51" i="2"/>
  <c r="M50" i="2"/>
  <c r="N50" i="2" s="1"/>
  <c r="S50" i="2" s="1"/>
  <c r="S49" i="2" s="1"/>
  <c r="R49" i="2"/>
  <c r="O49" i="2"/>
  <c r="M48" i="2"/>
  <c r="N48" i="2" s="1"/>
  <c r="S48" i="2" s="1"/>
  <c r="M47" i="2"/>
  <c r="M46" i="2"/>
  <c r="M45" i="2"/>
  <c r="M44" i="2"/>
  <c r="N44" i="2" s="1"/>
  <c r="T47" i="2"/>
  <c r="N47" i="2" s="1"/>
  <c r="T46" i="2"/>
  <c r="AR43" i="2" s="1"/>
  <c r="T45" i="2"/>
  <c r="N45" i="2" s="1"/>
  <c r="R43" i="2"/>
  <c r="O43" i="2"/>
  <c r="M42" i="2"/>
  <c r="M41" i="2"/>
  <c r="N42" i="2"/>
  <c r="S42" i="2" s="1"/>
  <c r="N41" i="2"/>
  <c r="S41" i="2" s="1"/>
  <c r="R40" i="2"/>
  <c r="O40" i="2"/>
  <c r="M39" i="2"/>
  <c r="N39" i="2" s="1"/>
  <c r="R38" i="2"/>
  <c r="O38" i="2"/>
  <c r="M35" i="2"/>
  <c r="N35" i="2" s="1"/>
  <c r="M34" i="2"/>
  <c r="M33" i="2"/>
  <c r="M32" i="2"/>
  <c r="M31" i="2"/>
  <c r="N31" i="2" s="1"/>
  <c r="S31" i="2" s="1"/>
  <c r="T34" i="2"/>
  <c r="AT30" i="2" s="1"/>
  <c r="T33" i="2"/>
  <c r="N33" i="2" s="1"/>
  <c r="T32" i="2"/>
  <c r="AJ30" i="2" s="1"/>
  <c r="R30" i="2"/>
  <c r="O30" i="2"/>
  <c r="M29" i="2"/>
  <c r="N29" i="2"/>
  <c r="Q29" i="2" s="1"/>
  <c r="Q28" i="2" s="1"/>
  <c r="R28" i="2"/>
  <c r="O28" i="2"/>
  <c r="M21" i="2"/>
  <c r="N21" i="2"/>
  <c r="Q21" i="2" s="1"/>
  <c r="Q20" i="2" s="1"/>
  <c r="R20" i="2"/>
  <c r="O20" i="2"/>
  <c r="M19" i="2"/>
  <c r="M18" i="2"/>
  <c r="N19" i="2"/>
  <c r="Q19" i="2" s="1"/>
  <c r="Q17" i="2" s="1"/>
  <c r="T18" i="2"/>
  <c r="N18" i="2" s="1"/>
  <c r="R17" i="2"/>
  <c r="O17" i="2"/>
  <c r="N20" i="2" l="1"/>
  <c r="S40" i="2"/>
  <c r="N17" i="2"/>
  <c r="N32" i="2"/>
  <c r="N28" i="2"/>
  <c r="N34" i="2"/>
  <c r="N46" i="2"/>
  <c r="N43" i="2" s="1"/>
  <c r="AZ17" i="2"/>
  <c r="P21" i="2"/>
  <c r="S21" i="2"/>
  <c r="S20" i="2" s="1"/>
  <c r="P29" i="2"/>
  <c r="S29" i="2"/>
  <c r="S28" i="2" s="1"/>
  <c r="AR30" i="2"/>
  <c r="AJ43" i="2"/>
  <c r="AT43" i="2"/>
  <c r="N55" i="2"/>
  <c r="P56" i="2"/>
  <c r="S56" i="2"/>
  <c r="S55" i="2" s="1"/>
  <c r="N53" i="2"/>
  <c r="P54" i="2"/>
  <c r="S54" i="2"/>
  <c r="S53" i="2" s="1"/>
  <c r="N51" i="2"/>
  <c r="Q52" i="2"/>
  <c r="Q51" i="2" s="1"/>
  <c r="P52" i="2"/>
  <c r="N49" i="2"/>
  <c r="Q50" i="2"/>
  <c r="Q49" i="2" s="1"/>
  <c r="P50" i="2"/>
  <c r="P44" i="2"/>
  <c r="Q44" i="2"/>
  <c r="S44" i="2"/>
  <c r="S43" i="2" s="1"/>
  <c r="Q48" i="2"/>
  <c r="P48" i="2"/>
  <c r="N40" i="2"/>
  <c r="Q41" i="2"/>
  <c r="Q42" i="2"/>
  <c r="P41" i="2"/>
  <c r="P42" i="2"/>
  <c r="T42" i="2" s="1"/>
  <c r="BJ40" i="2" s="1"/>
  <c r="Q39" i="2"/>
  <c r="Q38" i="2" s="1"/>
  <c r="N38" i="2"/>
  <c r="S39" i="2"/>
  <c r="S38" i="2" s="1"/>
  <c r="P39" i="2"/>
  <c r="Q35" i="2"/>
  <c r="S35" i="2"/>
  <c r="P35" i="2"/>
  <c r="S30" i="2"/>
  <c r="N30" i="2"/>
  <c r="Q31" i="2"/>
  <c r="P31" i="2"/>
  <c r="P28" i="2"/>
  <c r="P19" i="2"/>
  <c r="S19" i="2"/>
  <c r="S17" i="2" s="1"/>
  <c r="M16" i="2"/>
  <c r="N16" i="2" s="1"/>
  <c r="Q16" i="2" s="1"/>
  <c r="M15" i="2"/>
  <c r="M14" i="2"/>
  <c r="M13" i="2"/>
  <c r="M12" i="2"/>
  <c r="N12" i="2" s="1"/>
  <c r="T15" i="2"/>
  <c r="N15" i="2" s="1"/>
  <c r="T14" i="2"/>
  <c r="AR11" i="2" s="1"/>
  <c r="T13" i="2"/>
  <c r="N13" i="2" s="1"/>
  <c r="R11" i="2"/>
  <c r="O11" i="2"/>
  <c r="M8" i="2"/>
  <c r="N8" i="2" s="1"/>
  <c r="R7" i="2"/>
  <c r="O7" i="2"/>
  <c r="T29" i="2" l="1"/>
  <c r="T21" i="2"/>
  <c r="T20" i="2" s="1"/>
  <c r="P20" i="2"/>
  <c r="T35" i="2"/>
  <c r="BB30" i="2" s="1"/>
  <c r="T28" i="2"/>
  <c r="BB28" i="2"/>
  <c r="BK28" i="2" s="1"/>
  <c r="Q40" i="2"/>
  <c r="N14" i="2"/>
  <c r="N11" i="2" s="1"/>
  <c r="AJ11" i="2"/>
  <c r="AT11" i="2"/>
  <c r="T56" i="2"/>
  <c r="P55" i="2"/>
  <c r="T54" i="2"/>
  <c r="P53" i="2"/>
  <c r="T52" i="2"/>
  <c r="P51" i="2"/>
  <c r="T50" i="2"/>
  <c r="P49" i="2"/>
  <c r="T44" i="2"/>
  <c r="AF43" i="2" s="1"/>
  <c r="P43" i="2"/>
  <c r="T48" i="2"/>
  <c r="BB43" i="2" s="1"/>
  <c r="Q43" i="2"/>
  <c r="T41" i="2"/>
  <c r="P40" i="2"/>
  <c r="T39" i="2"/>
  <c r="P38" i="2"/>
  <c r="T31" i="2"/>
  <c r="P30" i="2"/>
  <c r="Q30" i="2"/>
  <c r="T19" i="2"/>
  <c r="P17" i="2"/>
  <c r="S12" i="2"/>
  <c r="P12" i="2"/>
  <c r="Q12" i="2"/>
  <c r="Q11" i="2" s="1"/>
  <c r="P16" i="2"/>
  <c r="S16" i="2"/>
  <c r="Q8" i="2"/>
  <c r="Q7" i="2" s="1"/>
  <c r="N7" i="2"/>
  <c r="S8" i="2"/>
  <c r="S7" i="2" s="1"/>
  <c r="P8" i="2"/>
  <c r="BB20" i="2" l="1"/>
  <c r="BK20" i="2" s="1"/>
  <c r="T17" i="2"/>
  <c r="BB17" i="2"/>
  <c r="BK17" i="2" s="1"/>
  <c r="T16" i="2"/>
  <c r="BB11" i="2" s="1"/>
  <c r="BK43" i="2"/>
  <c r="T55" i="2"/>
  <c r="BB55" i="2"/>
  <c r="BK55" i="2" s="1"/>
  <c r="T53" i="2"/>
  <c r="BB53" i="2"/>
  <c r="BK53" i="2" s="1"/>
  <c r="T51" i="2"/>
  <c r="BB51" i="2"/>
  <c r="BK51" i="2" s="1"/>
  <c r="T49" i="2"/>
  <c r="BB49" i="2"/>
  <c r="BK49" i="2" s="1"/>
  <c r="T43" i="2"/>
  <c r="T40" i="2"/>
  <c r="BB40" i="2"/>
  <c r="BK40" i="2" s="1"/>
  <c r="T38" i="2"/>
  <c r="BB38" i="2"/>
  <c r="BK38" i="2" s="1"/>
  <c r="T30" i="2"/>
  <c r="AF30" i="2"/>
  <c r="BK30" i="2" s="1"/>
  <c r="T12" i="2"/>
  <c r="P11" i="2"/>
  <c r="S11" i="2"/>
  <c r="T8" i="2"/>
  <c r="P7" i="2"/>
  <c r="T11" i="2" l="1"/>
  <c r="AF11" i="2"/>
  <c r="BK11" i="2" s="1"/>
  <c r="T7" i="2"/>
  <c r="BF7" i="2"/>
  <c r="BK7" i="2" s="1"/>
</calcChain>
</file>

<file path=xl/sharedStrings.xml><?xml version="1.0" encoding="utf-8"?>
<sst xmlns="http://schemas.openxmlformats.org/spreadsheetml/2006/main" count="391" uniqueCount="219">
  <si>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</si>
  <si>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</si>
  <si>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</si>
  <si>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</si>
  <si>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</si>
  <si>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</si>
  <si>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</si>
  <si>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</si>
  <si>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</si>
  <si>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</si>
  <si>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</si>
  <si>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</si>
  <si>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</si>
  <si>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</si>
  <si>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</si>
  <si>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</si>
  <si>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</si>
  <si>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</si>
  <si>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</si>
  <si>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</si>
  <si>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</si>
  <si>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</si>
  <si>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</si>
  <si>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</si>
  <si>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</si>
  <si>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</si>
  <si>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</si>
  <si>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</si>
  <si>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</si>
  <si>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</si>
  <si>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</si>
  <si>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</si>
  <si>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</si>
  <si>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</si>
  <si>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</si>
  <si>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</si>
  <si>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</si>
  <si>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</si>
  <si>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</si>
  <si>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</si>
  <si>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</si>
  <si>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РРЭС</t>
  </si>
  <si>
    <t>ЖРЭС</t>
  </si>
  <si>
    <t>КРЭС</t>
  </si>
  <si>
    <t>ЦРЭС</t>
  </si>
  <si>
    <t>ОРЭС</t>
  </si>
  <si>
    <t>-</t>
  </si>
  <si>
    <t>41206979 (ЗЭС-2777/2015)</t>
  </si>
  <si>
    <t>41214230 (ЗЭС-2787/2015)</t>
  </si>
  <si>
    <t>41220814 (ЗЭС-2822/2015)</t>
  </si>
  <si>
    <t>41221573 (СЭС-2825/2015)</t>
  </si>
  <si>
    <t>41222223 (СЭС-2826/2015)</t>
  </si>
  <si>
    <t>41223808 (СЭС-2828/2015)</t>
  </si>
  <si>
    <t>41207007 (ЦЭС-12043/2015)</t>
  </si>
  <si>
    <t>41214705 (ЦЭС-12225/2015)</t>
  </si>
  <si>
    <t>41214756 (ЦЭС-12251/2015)</t>
  </si>
  <si>
    <t>41220592 (ЦЭС-12277/2015)</t>
  </si>
  <si>
    <t>41220072 (ЦЭС-12305/2015)</t>
  </si>
  <si>
    <t>41225529 (ЦЭС-12306/2015)</t>
  </si>
  <si>
    <t>41221408 (ЦЭС-12323/2015)</t>
  </si>
  <si>
    <t>41222677 (ЦЭС-12329/2015)</t>
  </si>
  <si>
    <t>41222726 (ЦЭС-12342/2015)</t>
  </si>
  <si>
    <t>41223915 (ЦЭС-12351/2015)</t>
  </si>
  <si>
    <t>41224945 (ЦЭС-12365/2015)</t>
  </si>
  <si>
    <t>41225005 (ЦЭС-12366/2015)</t>
  </si>
  <si>
    <t>41224701 (ЦЭС-12368/2015)</t>
  </si>
  <si>
    <t>41225570 (ЦЭС-12377/2015)</t>
  </si>
  <si>
    <t>41206979</t>
  </si>
  <si>
    <t>41214230</t>
  </si>
  <si>
    <t>41220814</t>
  </si>
  <si>
    <t>41221573</t>
  </si>
  <si>
    <t>41222223</t>
  </si>
  <si>
    <t>41223808</t>
  </si>
  <si>
    <t>41207007</t>
  </si>
  <si>
    <t>41214705</t>
  </si>
  <si>
    <t>41214756</t>
  </si>
  <si>
    <t>41220592</t>
  </si>
  <si>
    <t>41220072</t>
  </si>
  <si>
    <t>41225529</t>
  </si>
  <si>
    <t>41221408</t>
  </si>
  <si>
    <t>41222677</t>
  </si>
  <si>
    <t>41222726</t>
  </si>
  <si>
    <t>41223915</t>
  </si>
  <si>
    <t>41224945</t>
  </si>
  <si>
    <t>41225005</t>
  </si>
  <si>
    <t>41224701</t>
  </si>
  <si>
    <t>41225570</t>
  </si>
  <si>
    <t>Ругаев Игорь Петрович</t>
  </si>
  <si>
    <t>Усенко Светлана Николаевна</t>
  </si>
  <si>
    <t>Стремоухов Виктор Валентинович</t>
  </si>
  <si>
    <t>Гиясова Светлана Михайловна</t>
  </si>
  <si>
    <t>Чепелева Екатерина Владимировна</t>
  </si>
  <si>
    <t>Жирнов Тимур Валерьевич в лице Жирнова Валерия Васильевича</t>
  </si>
  <si>
    <t>Михалевская Светлана Васильевна</t>
  </si>
  <si>
    <t>Локтионова Альбина Петровна</t>
  </si>
  <si>
    <t>Киракосян Арташес Рубенович</t>
  </si>
  <si>
    <t>Журанов Евгений Александрович</t>
  </si>
  <si>
    <t>Филиппский Сергей Николаевич</t>
  </si>
  <si>
    <t>Аракелян Авет Агасович</t>
  </si>
  <si>
    <t>Пашкова Надежда Олеговна</t>
  </si>
  <si>
    <t>Марченко Владимир Александрович</t>
  </si>
  <si>
    <t>Черных Елена Вячеславовна</t>
  </si>
  <si>
    <t>Евдокимова Наталья Евгеньевна</t>
  </si>
  <si>
    <t>Петров Геннадий Александрович</t>
  </si>
  <si>
    <t>Петров Олег Геннальевич</t>
  </si>
  <si>
    <t>Котыхов Александр Иванович</t>
  </si>
  <si>
    <t>Музалева Наталья Николаевна</t>
  </si>
  <si>
    <t>КорРЭС</t>
  </si>
  <si>
    <t>МРЭС</t>
  </si>
  <si>
    <t>307413 Курская обл., Кореневский р-н, Пушкарский с/с, кад.№46:10:080702:63.</t>
  </si>
  <si>
    <t>307411 Курская обл., Кореневский р-н, с.Коренево, ул.Гигант, д.64.</t>
  </si>
  <si>
    <t>Курская обл, Рыльский р-н, д.Ишутино, д.67</t>
  </si>
  <si>
    <t>Курская область, Железногорский район, Разветьевский сельсовет, д. Клишино, кад. № 46:06:070701:477</t>
  </si>
  <si>
    <t>Курская обл., Железногорский  район, Разветьевский  с/с, с. Разветье, квартал «Заозерье»  кад. № 46:06:081601:148</t>
  </si>
  <si>
    <t>Курская обл., Железногорский район, Разветьевский с/с, с. Разветье, кад. № 46:06:081702:84</t>
  </si>
  <si>
    <t>305520, Курский р-н, д.Духовец, уч.46:11:090702:290</t>
  </si>
  <si>
    <t>г. Курск, урочище Кулига, уч. 46:29:103050:81</t>
  </si>
  <si>
    <t>д. Майская Заря, уч. 46:11:090601:368</t>
  </si>
  <si>
    <t>Курский р-н, Лебяженский с/с, д.Толмачево, уч. 46:11:080103:149</t>
  </si>
  <si>
    <t>Курская обл., п.Медвенка, ул.Полевая, д.1 А</t>
  </si>
  <si>
    <t>307205 Курская обл. Октябрьский р-он, Лобазовский с/с., д.Гремячка</t>
  </si>
  <si>
    <t>д. Толмачево, уч. 46:11:080102:399</t>
  </si>
  <si>
    <t>Курская обл., Медвенский р-н, Панинский с/с, с.Тарусовка (3 фазы, 12 кВт)</t>
  </si>
  <si>
    <t>Курская обл., п. Ворошнево, уч. 46:11:050503:279</t>
  </si>
  <si>
    <t>Курская обл., д. Духовец, уч. 46:11:091207:749</t>
  </si>
  <si>
    <t>х. Кислино, уч. 46:11:170607:1422</t>
  </si>
  <si>
    <t>х. Кислино, уч. 46:11:170607:1409</t>
  </si>
  <si>
    <t>305521, с. Полянское, д. 172, кв. 18</t>
  </si>
  <si>
    <t>г. Курск, урочище Кулига, уч. 46:29:103050:11</t>
  </si>
  <si>
    <t>- строительство ответвления протяженностью 0,03 км от опоры № 2.6 существующей ВЛ-0,4 кВ № 1 (инв. № 12012580-00)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</si>
  <si>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0,06 км от опоры № 6 существующей ВЛ-0,4 кВ № 1 (инв. № 54..631610.Б)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</si>
  <si>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13  (инв. № 303150760100 (12010549))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0,18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</si>
  <si>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0,03 км самонесущим изолированным проводом от ТП-10/0,4 кВ № 716/40 (инв. № 13012673-00) до границы земельного участка заявителя с обеспечением перехода через автомобильную дорогу (марку и сечение провода, протяженность уточнить при проектировании).</t>
  </si>
  <si>
    <t>- строительство ответвления протяженностью 0,24 км самонесущим изолированным проводом от опоры существующей ВЛ-0,4 кВ № 2 (инв. № 31145500) до границы земельного участка заявителя, в т.ч. 0,12 км совместным подвесом по опорам существующей ВЛ-0,4 кВ №1 с увеличением протяженности ВЛ-0,4 кВ (марку и сечение провода, протяженность уточнить при проектировании).</t>
  </si>
  <si>
    <t>- строительство ответвления протяженностью 0,12 км от опоры существующей ВЛ-0,4 кВ №1 (инв.№ 12012995-00)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проектировании).в т.ч. 25м по техническим условиям Ц-12042</t>
  </si>
  <si>
    <t>- строительство самонесущим изолированным проводом ответвления протяженностью 0,2 км от опоры № 3 существующей ВЛИ-0,4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</si>
  <si>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0,11 км от опоры существующей ВЛ-0,4 кВ № 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</si>
  <si>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защищенным проводом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– по техническим условиям Ц-11631;
монтаж разъединителя 10 кВ на концевой опоре проектируемого ответвления от ВЛ-10 кВ № 423.16 (тип и технические характеристики уточнить при проектировании) – по техническим условиям Ц-11631;
строительство самонесущим изолированным проводом ВЛИ-0,4 кВ протяженностью  0,22 км 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Ц-11631.</t>
  </si>
  <si>
    <t>- строительство ответвления протяженностью 0,05 км защищенным проводом  от опоры  существующей  ВЛ-10 кВ № 243.02 (инв. №  1035) до проектируемой ТП-10/0,4 кВ с увеличением протяженности существующей ВЛ-10 кВ  (марку и сечение провода, протяженность уточнить при проектировании).
монтаж разъединителя 10 кВ на концевой опоре проектируемого ответвления.
строительство ВЛ-0,4 кВ самонесущим изолированным проводом  протяженностью  0,025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</si>
  <si>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ответвления протяженностью 0,03 км самонесущим изолированным проводом от опоры №3 ВЛ-0,4 кВ № 1 (инв. № 3371)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</si>
  <si>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</si>
  <si>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412.01  (инв. № 4155)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</si>
  <si>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ответвления протяженностью 0,03 км самонесущим изолированным проводом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</t>
  </si>
  <si>
    <t>- строительство ответвления протяженностью 0,06 км защищенным проводом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Ц-11900;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Ц-11900;
строительство ВЛ-0,4 кВ протяженностью  0,48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Ц-11900.</t>
  </si>
  <si>
    <t>- строительство ответвления протяженностью 0,06 км защищенным проводом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Ц-11900;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Ц-11900;
строительство ВЛ-0,4 кВ протяженностью  0,6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 - в т.ч. 0,48 км по техническим  условиям  Ц-12365.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Ц-11900.</t>
  </si>
  <si>
    <t>- строительство ответвления протяженностью 0,15 км самонесущим изолированным проводом от опоры №7 ВЛ-0,4 кВ № 4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</si>
  <si>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0,14 км от опоры № 3 ВЛ-0,4 кВ № 1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</si>
  <si>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12012580-00)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</si>
  <si>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54..631610.Б)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</si>
  <si>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54.230505.В) в части монтажа дополнительного провода на участке протяженностью 0,12 км в пролетах опор №№ 1…4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</si>
  <si>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13  (инв. № 303150760100 (12010549))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</si>
  <si>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расширение РУ-0,4 кВ ТП-10/0,4 кВ № 716/40  (инв. № 13012673-00)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</si>
  <si>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</si>
  <si>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№1 (инв.№ 12012995-00)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</si>
  <si>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ВЛИ-0,4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</si>
  <si>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</si>
  <si>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ВЛ-10 кВ № 423.16 (инв. № 4005)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по техническим условиям Ц-11631.</t>
  </si>
  <si>
    <t>реконструкция существующей ВЛ-10 кВ № 243.02 (инв. №  1035)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</si>
  <si>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15604) в части монтажа дополнительного провода на участке протяженностью 0,2 км в пролетах опор №№ 7…11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</si>
  <si>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3371)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</si>
  <si>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</si>
  <si>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реконструкция существующей ВЛ-10 кВ № 412.01 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</si>
  <si>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</si>
  <si>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Ц-11900.</t>
  </si>
  <si>
    <t>реконструкция существующей ВЛ-0,4 кВ № 4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</si>
  <si>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12015390-00)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</si>
  <si>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 xml:space="preserve"> - строительство ответвления протяженностью 0,16 км самонесущим изолированным проводом от опоры существующей ВЛ-0,4 кВ № 1 (инв. № 303150752901)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</si>
  <si>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303150752901)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</si>
  <si>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Зазеленская Наталья Васильевна</t>
  </si>
  <si>
    <t>41225695 (СЭС-2819/2016)</t>
  </si>
  <si>
    <t>Курская обл., Железногорский р-н, Трояновский сельсовет, с. Трояново, кад. № 46:06:030201:748</t>
  </si>
  <si>
    <t>ВЛ-0,4 кВ № 2 (инв. № 54.230505.В)</t>
  </si>
  <si>
    <t>Реконструкция ВЛ-0,4 кВ с монтажом дополнительного провода</t>
  </si>
  <si>
    <t>ВЛ-10 кВ № 13  (инв. № 303150760100 (12010549))</t>
  </si>
  <si>
    <t>КТП 100 кВА</t>
  </si>
  <si>
    <t>ТП-10/0,4 кВ № 716/40  (инв. № 13012673-00)</t>
  </si>
  <si>
    <t>Монтаж автоматического выключателя 0,4 кВ (до 63 А)</t>
  </si>
  <si>
    <t>0,03 км с переходом через автомобильную дорогу</t>
  </si>
  <si>
    <t>ВЛ-0,4 кВ № 2 (инв. № 31145500)</t>
  </si>
  <si>
    <t xml:space="preserve"> 0,24, в т.ч. 0,12 км совместным подвесом по опорам существующей ВЛ-0,4 кВ</t>
  </si>
  <si>
    <t>ВЛ-10 кВ № 423.16 (инв. № 4005)</t>
  </si>
  <si>
    <t>Остальной объем строительства включен в Ц-11631 (Лот № 63 льготники)</t>
  </si>
  <si>
    <t>ВЛ-10 кВ № 243.02 (инв. №  1035)</t>
  </si>
  <si>
    <t>СТП 63 кВА</t>
  </si>
  <si>
    <t>ВЛ-0,4 кВ № 1 (инв. № 3371)</t>
  </si>
  <si>
    <t>ВЛ-0,4 кВ № 1 (инв. № 12014112-00)</t>
  </si>
  <si>
    <t>Реконструкция ВЛ-0,4 кВ в части замены провода на провод большего сечения, км</t>
  </si>
  <si>
    <t>0,3 (замена на СИП) с заменой 6-ти опор</t>
  </si>
  <si>
    <t>ВЛ-10 кВ № 412.01  (инв. № 4155)</t>
  </si>
  <si>
    <t>ВЛ-0,4 кВ № 2 (Курская обл., д. Духовец)</t>
  </si>
  <si>
    <t>ВЛ-10 кВ № 412.16 (инв. № 4009)</t>
  </si>
  <si>
    <t>Остальной объем строительства включен в Ц-11900 (Лот № 65-66-67 Юго-Запад-2)</t>
  </si>
  <si>
    <t>ВЛ-0,4 кВ № 4 (с. Полянское)</t>
  </si>
  <si>
    <t>ВЛ-0,4 кВ № 1 (инв. № 54..631610.Б)</t>
  </si>
  <si>
    <t>ВЛИ-0,4 кВ № 1 (инв. № 12015390-00)</t>
  </si>
  <si>
    <t xml:space="preserve"> ВЛ-0,4 кВ № 1 (д. Майская Заря)</t>
  </si>
  <si>
    <t>ВЛ-0,4 кВ № 1 (инв. № 12012580-00)</t>
  </si>
  <si>
    <t>ВЛ-0,4 кВ №1 (инв.№ 12012995-00)</t>
  </si>
  <si>
    <t>ВЛ-0,4 кВ № 1 (инв. № 303150752901)</t>
  </si>
  <si>
    <t>ВЛ-0,4 кВ № 2 (инв. № 15604)</t>
  </si>
  <si>
    <t>ВЛ-0,4 кВ № 1 (инв. № 12015390-00)</t>
  </si>
  <si>
    <t>Реконструкция ВЛ-0,4 кВ с монтажом 2-х дополнительных проводов</t>
  </si>
  <si>
    <t>Остальной объем строительства включен в Ц-12042 (Очередь № 72 Юго-Запад)</t>
  </si>
  <si>
    <t>Остальной объем строительства включен в Ц-11900 (Лот № 65-66-67 Юго-Запад-2), Ц-12365 (Очередь № 74)</t>
  </si>
  <si>
    <t>ИТОГО:</t>
  </si>
  <si>
    <t>КТП 100 кВА - 1 шт.</t>
  </si>
  <si>
    <t>Монтаж автоматического выключателя 0,4 кВ - 1 шт.</t>
  </si>
  <si>
    <t>1,1, в т.ч. 0,12 км совместным подвесом по опорам существующей ВЛ-0,4 кВ и с одним переходом через автомобильную дорогу</t>
  </si>
  <si>
    <t>строительство ответвления протяженностью 0,01 км защищенным проводом  от опоры  существующей   ВЛ-10 кВ № 13  (инв. № 303150760100 (12010549))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0,18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</si>
  <si>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И.о. заместителя директора по КС</t>
  </si>
  <si>
    <t>Начальник УПР</t>
  </si>
  <si>
    <t>Начальник УИ</t>
  </si>
  <si>
    <t>Начальник УТП</t>
  </si>
  <si>
    <t>____________________</t>
  </si>
  <si>
    <t>Г.П. Хардиков</t>
  </si>
  <si>
    <t>В.В. Волошин</t>
  </si>
  <si>
    <t>В.В. Тупицкий</t>
  </si>
  <si>
    <t>М.В. Филипкин</t>
  </si>
  <si>
    <t>Приложение к очереди № 74 Северо-Восток (SAP 8500005295)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</si>
</sst>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name val="Arial"/>
      <family val="2"/>
      <charset val="204"/>
    </font>
    <font>
      <b/>
      <sz val="36"/>
      <color theme="1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21"/>
  <sheetViews>
    <sheetView view="pageBreakPreview" topLeftCell="AH1" zoomScale="30" zoomScaleNormal="70" zoomScaleSheetLayoutView="30" workbookViewId="0">
      <pane ySplit="2" topLeftCell="A3" activePane="bottomLeft" state="frozen"/>
      <selection pane="bottomLeft" activeCell="I8" sqref="I8"/>
    </sheetView>
  </sheetViews>
  <sheetFormatPr defaultColWidth="9.140625" defaultRowHeight="34.5" x14ac:dyDescent="0.45"/>
  <cols>
    <col min="1" max="1" width="50.7109375" style="18" customWidth="1"/>
    <col min="2" max="2" width="25.5703125" style="18" customWidth="1"/>
    <col min="3" max="3" width="46.42578125" style="18" customWidth="1"/>
    <col min="4" max="4" width="36.85546875" style="18" customWidth="1"/>
    <col min="5" max="5" width="16.42578125" style="18" customWidth="1"/>
    <col min="6" max="6" width="67.5703125" style="18" customWidth="1"/>
    <col min="7" max="7" width="23.5703125" style="18" customWidth="1"/>
    <col min="8" max="8" width="59.7109375" style="18" customWidth="1"/>
    <col min="9" max="10" width="255.5703125" style="18" customWidth="1"/>
    <col min="11" max="11" width="38.140625" style="18" customWidth="1"/>
    <col min="12" max="12" width="42.5703125" style="18" customWidth="1"/>
    <col min="13" max="13" width="44.85546875" style="18" customWidth="1"/>
    <col min="14" max="14" width="41" style="18" customWidth="1"/>
    <col min="15" max="15" width="2.140625" style="18" customWidth="1"/>
    <col min="16" max="16" width="36.5703125" style="18" customWidth="1"/>
    <col min="17" max="17" width="33.2851562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customWidth="1"/>
    <col min="22" max="22" width="9.140625" style="18" customWidth="1"/>
    <col min="23" max="24" width="10.140625" style="18" customWidth="1"/>
    <col min="25" max="27" width="17" style="18" customWidth="1"/>
    <col min="28" max="28" width="24.85546875" style="18" customWidth="1"/>
    <col min="29" max="29" width="25.7109375" style="18" customWidth="1"/>
    <col min="30" max="30" width="19.7109375" style="18" customWidth="1"/>
    <col min="31" max="31" width="21" style="18" customWidth="1"/>
    <col min="32" max="32" width="20.140625" style="18" customWidth="1"/>
    <col min="33" max="33" width="37.7109375" style="18" customWidth="1"/>
    <col min="34" max="34" width="21" style="18" customWidth="1"/>
    <col min="35" max="35" width="13.42578125" style="18" customWidth="1"/>
    <col min="36" max="36" width="23" style="18" customWidth="1"/>
    <col min="37" max="37" width="26" style="18" customWidth="1"/>
    <col min="38" max="38" width="19.7109375" style="18" customWidth="1"/>
    <col min="39" max="39" width="12.7109375" style="18" customWidth="1"/>
    <col min="40" max="40" width="9.140625" style="18" customWidth="1"/>
    <col min="41" max="41" width="9.5703125" style="18" customWidth="1"/>
    <col min="42" max="42" width="9.140625" style="18" customWidth="1"/>
    <col min="43" max="43" width="27.140625" style="18" customWidth="1"/>
    <col min="44" max="44" width="22" style="18" customWidth="1"/>
    <col min="45" max="45" width="21.42578125" style="18" customWidth="1"/>
    <col min="46" max="46" width="23.42578125" style="18" customWidth="1"/>
    <col min="47" max="50" width="9.140625" style="18" customWidth="1"/>
    <col min="51" max="51" width="57.28515625" style="18" customWidth="1"/>
    <col min="52" max="52" width="24.28515625" style="18" customWidth="1"/>
    <col min="53" max="53" width="64.7109375" style="18" customWidth="1"/>
    <col min="54" max="54" width="21.85546875" style="18" customWidth="1"/>
    <col min="55" max="55" width="23.140625" style="18" customWidth="1"/>
    <col min="56" max="56" width="18.140625" style="18" customWidth="1"/>
    <col min="57" max="57" width="22.5703125" style="18" customWidth="1"/>
    <col min="58" max="58" width="24.140625" style="18" customWidth="1"/>
    <col min="59" max="59" width="33.85546875" style="18" customWidth="1"/>
    <col min="60" max="60" width="18.5703125" style="18" customWidth="1"/>
    <col min="61" max="61" width="32.5703125" style="18" customWidth="1"/>
    <col min="62" max="62" width="33" style="18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35.25" x14ac:dyDescent="0.5">
      <c r="C1" s="19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172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52" customFormat="1" ht="211.5" customHeight="1" x14ac:dyDescent="0.25">
      <c r="A3" s="43" t="s">
        <v>47</v>
      </c>
      <c r="B3" s="44" t="s">
        <v>67</v>
      </c>
      <c r="C3" s="45">
        <v>466.1</v>
      </c>
      <c r="D3" s="45"/>
      <c r="E3" s="46">
        <v>14.5</v>
      </c>
      <c r="F3" s="44" t="s">
        <v>87</v>
      </c>
      <c r="G3" s="44" t="s">
        <v>107</v>
      </c>
      <c r="H3" s="44" t="s">
        <v>109</v>
      </c>
      <c r="I3" s="44" t="s">
        <v>129</v>
      </c>
      <c r="J3" s="44" t="s">
        <v>147</v>
      </c>
      <c r="K3" s="46" t="s">
        <v>196</v>
      </c>
      <c r="L3" s="46"/>
      <c r="M3" s="46"/>
      <c r="N3" s="46">
        <f>N4</f>
        <v>33.03</v>
      </c>
      <c r="O3" s="46"/>
      <c r="P3" s="46">
        <f t="shared" ref="P3:T3" si="0">P4</f>
        <v>2.6424000000000003</v>
      </c>
      <c r="Q3" s="46">
        <f t="shared" si="0"/>
        <v>28.405799999999999</v>
      </c>
      <c r="R3" s="46">
        <f t="shared" si="0"/>
        <v>0</v>
      </c>
      <c r="S3" s="46">
        <f t="shared" si="0"/>
        <v>1.9818</v>
      </c>
      <c r="T3" s="46">
        <f t="shared" si="0"/>
        <v>33.03</v>
      </c>
      <c r="U3" s="48"/>
      <c r="V3" s="48"/>
      <c r="W3" s="48"/>
      <c r="X3" s="48"/>
      <c r="Y3" s="48"/>
      <c r="Z3" s="48"/>
      <c r="AA3" s="48"/>
      <c r="AB3" s="48"/>
      <c r="AC3" s="53"/>
      <c r="AD3" s="54"/>
      <c r="AE3" s="46"/>
      <c r="AF3" s="48"/>
      <c r="AG3" s="48"/>
      <c r="AH3" s="48"/>
      <c r="AI3" s="53"/>
      <c r="AJ3" s="54"/>
      <c r="AK3" s="46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53">
        <v>0.03</v>
      </c>
      <c r="BB3" s="46">
        <f>T4</f>
        <v>33.03</v>
      </c>
      <c r="BC3" s="46"/>
      <c r="BD3" s="48"/>
      <c r="BE3" s="46"/>
      <c r="BF3" s="47"/>
      <c r="BG3" s="47"/>
      <c r="BH3" s="48"/>
      <c r="BI3" s="48"/>
      <c r="BJ3" s="48"/>
      <c r="BK3" s="49">
        <f>BB3</f>
        <v>33.03</v>
      </c>
      <c r="BL3" s="50">
        <v>42617</v>
      </c>
      <c r="BM3" s="48"/>
      <c r="BN3" s="48"/>
      <c r="BO3" s="47"/>
      <c r="BP3" s="47"/>
      <c r="BQ3" s="50"/>
      <c r="BR3" s="51"/>
    </row>
    <row r="4" spans="1:70" s="6" customFormat="1" ht="144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6">
        <v>0.03</v>
      </c>
      <c r="N4" s="4">
        <f>1101*M4</f>
        <v>33.03</v>
      </c>
      <c r="O4" s="4"/>
      <c r="P4" s="4">
        <f>0.08*N4</f>
        <v>2.6424000000000003</v>
      </c>
      <c r="Q4" s="4">
        <f>0.86*N4</f>
        <v>28.405799999999999</v>
      </c>
      <c r="R4" s="4"/>
      <c r="S4" s="4">
        <f>0.06*N4</f>
        <v>1.9818</v>
      </c>
      <c r="T4" s="4">
        <f>P4+Q4+R4+S4</f>
        <v>33.03</v>
      </c>
      <c r="U4" s="5"/>
      <c r="V4" s="5"/>
      <c r="W4" s="5"/>
      <c r="X4" s="5"/>
      <c r="Y4" s="5"/>
      <c r="Z4" s="5"/>
      <c r="AA4" s="5"/>
      <c r="AB4" s="5"/>
      <c r="AC4" s="26"/>
      <c r="AD4" s="17"/>
      <c r="AE4" s="4"/>
      <c r="AF4" s="5"/>
      <c r="AG4" s="5"/>
      <c r="AH4" s="5"/>
      <c r="AI4" s="26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7"/>
      <c r="BB4" s="27"/>
      <c r="BC4" s="5"/>
      <c r="BD4" s="5"/>
      <c r="BE4" s="4"/>
      <c r="BF4" s="7"/>
      <c r="BG4" s="7"/>
      <c r="BH4" s="5"/>
      <c r="BI4" s="5"/>
      <c r="BJ4" s="5"/>
      <c r="BK4" s="27"/>
      <c r="BL4" s="8"/>
      <c r="BM4" s="5"/>
      <c r="BN4" s="5"/>
      <c r="BO4" s="7"/>
      <c r="BP4" s="7"/>
      <c r="BQ4" s="8"/>
      <c r="BR4" s="9"/>
    </row>
    <row r="5" spans="1:70" s="52" customFormat="1" ht="234.75" customHeight="1" x14ac:dyDescent="0.25">
      <c r="A5" s="43" t="s">
        <v>48</v>
      </c>
      <c r="B5" s="44" t="s">
        <v>68</v>
      </c>
      <c r="C5" s="45">
        <v>466.1</v>
      </c>
      <c r="D5" s="45"/>
      <c r="E5" s="46">
        <v>15</v>
      </c>
      <c r="F5" s="44" t="s">
        <v>88</v>
      </c>
      <c r="G5" s="44" t="s">
        <v>107</v>
      </c>
      <c r="H5" s="44" t="s">
        <v>110</v>
      </c>
      <c r="I5" s="44" t="s">
        <v>130</v>
      </c>
      <c r="J5" s="44" t="s">
        <v>148</v>
      </c>
      <c r="K5" s="46" t="s">
        <v>193</v>
      </c>
      <c r="L5" s="46"/>
      <c r="M5" s="46"/>
      <c r="N5" s="47">
        <f>N6</f>
        <v>66.06</v>
      </c>
      <c r="O5" s="47">
        <f t="shared" ref="O5:T5" si="1">O6</f>
        <v>0</v>
      </c>
      <c r="P5" s="47">
        <f t="shared" si="1"/>
        <v>5.2848000000000006</v>
      </c>
      <c r="Q5" s="47">
        <f t="shared" si="1"/>
        <v>56.811599999999999</v>
      </c>
      <c r="R5" s="47">
        <f t="shared" si="1"/>
        <v>0</v>
      </c>
      <c r="S5" s="47">
        <f t="shared" si="1"/>
        <v>3.9636</v>
      </c>
      <c r="T5" s="47">
        <f t="shared" si="1"/>
        <v>66.06</v>
      </c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53">
        <v>0.06</v>
      </c>
      <c r="BB5" s="47">
        <f>T6</f>
        <v>66.06</v>
      </c>
      <c r="BC5" s="47"/>
      <c r="BD5" s="48"/>
      <c r="BE5" s="46"/>
      <c r="BF5" s="47"/>
      <c r="BG5" s="47"/>
      <c r="BH5" s="48"/>
      <c r="BI5" s="48"/>
      <c r="BJ5" s="48"/>
      <c r="BK5" s="49">
        <f>BB5</f>
        <v>66.06</v>
      </c>
      <c r="BL5" s="50">
        <v>42537</v>
      </c>
      <c r="BM5" s="48"/>
      <c r="BN5" s="48"/>
      <c r="BO5" s="47"/>
      <c r="BP5" s="47"/>
      <c r="BQ5" s="50"/>
      <c r="BR5" s="51"/>
    </row>
    <row r="6" spans="1:70" s="6" customFormat="1" ht="152.2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0.06</v>
      </c>
      <c r="N6" s="7">
        <f>M6*1101</f>
        <v>66.06</v>
      </c>
      <c r="O6" s="7"/>
      <c r="P6" s="7">
        <f>N6*0.08</f>
        <v>5.2848000000000006</v>
      </c>
      <c r="Q6" s="7">
        <f>N6*0.86</f>
        <v>56.811599999999999</v>
      </c>
      <c r="R6" s="7">
        <v>0</v>
      </c>
      <c r="S6" s="7">
        <f>N6*0.06</f>
        <v>3.9636</v>
      </c>
      <c r="T6" s="7">
        <f>SUM(P6:S6)</f>
        <v>66.06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27"/>
      <c r="BC6" s="5"/>
      <c r="BD6" s="5"/>
      <c r="BE6" s="4"/>
      <c r="BF6" s="7"/>
      <c r="BG6" s="7"/>
      <c r="BH6" s="5"/>
      <c r="BI6" s="5"/>
      <c r="BJ6" s="5"/>
      <c r="BK6" s="27"/>
      <c r="BL6" s="8"/>
      <c r="BM6" s="5"/>
      <c r="BN6" s="5"/>
      <c r="BO6" s="7"/>
      <c r="BP6" s="7"/>
      <c r="BQ6" s="8"/>
      <c r="BR6" s="9"/>
    </row>
    <row r="7" spans="1:70" s="52" customFormat="1" ht="209.25" customHeight="1" x14ac:dyDescent="0.25">
      <c r="A7" s="43" t="s">
        <v>49</v>
      </c>
      <c r="B7" s="44" t="s">
        <v>69</v>
      </c>
      <c r="C7" s="45">
        <v>466.1</v>
      </c>
      <c r="D7" s="45"/>
      <c r="E7" s="46">
        <v>15</v>
      </c>
      <c r="F7" s="44" t="s">
        <v>89</v>
      </c>
      <c r="G7" s="44" t="s">
        <v>41</v>
      </c>
      <c r="H7" s="44" t="s">
        <v>111</v>
      </c>
      <c r="I7" s="44" t="s">
        <v>46</v>
      </c>
      <c r="J7" s="44" t="s">
        <v>149</v>
      </c>
      <c r="K7" s="46" t="s">
        <v>171</v>
      </c>
      <c r="L7" s="46"/>
      <c r="M7" s="46"/>
      <c r="N7" s="47">
        <f>SUM(N8)</f>
        <v>15.761999999999999</v>
      </c>
      <c r="O7" s="47">
        <f t="shared" ref="O7:T7" si="2">SUM(O8)</f>
        <v>0</v>
      </c>
      <c r="P7" s="47">
        <f t="shared" si="2"/>
        <v>1.2609599999999999</v>
      </c>
      <c r="Q7" s="47">
        <f t="shared" si="2"/>
        <v>14.185799999999999</v>
      </c>
      <c r="R7" s="47">
        <f t="shared" si="2"/>
        <v>0</v>
      </c>
      <c r="S7" s="47">
        <f t="shared" si="2"/>
        <v>0.31523999999999996</v>
      </c>
      <c r="T7" s="47">
        <f t="shared" si="2"/>
        <v>15.761999999999997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9"/>
      <c r="BB7" s="49"/>
      <c r="BC7" s="48"/>
      <c r="BD7" s="48"/>
      <c r="BE7" s="46">
        <v>0.12</v>
      </c>
      <c r="BF7" s="47">
        <f>T8</f>
        <v>15.761999999999997</v>
      </c>
      <c r="BG7" s="47"/>
      <c r="BH7" s="48"/>
      <c r="BI7" s="48"/>
      <c r="BJ7" s="48"/>
      <c r="BK7" s="49">
        <f>BF7</f>
        <v>15.761999999999997</v>
      </c>
      <c r="BL7" s="50">
        <v>42592</v>
      </c>
      <c r="BM7" s="48"/>
      <c r="BN7" s="48"/>
      <c r="BO7" s="47"/>
      <c r="BP7" s="47"/>
      <c r="BQ7" s="50"/>
      <c r="BR7" s="51"/>
    </row>
    <row r="8" spans="1:70" s="6" customFormat="1" ht="141.7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172</v>
      </c>
      <c r="M8" s="4">
        <f>BE7</f>
        <v>0.12</v>
      </c>
      <c r="N8" s="7">
        <f>M8*131.35</f>
        <v>15.761999999999999</v>
      </c>
      <c r="O8" s="7"/>
      <c r="P8" s="7">
        <f>N8*0.08</f>
        <v>1.2609599999999999</v>
      </c>
      <c r="Q8" s="7">
        <f>N8*0.9</f>
        <v>14.185799999999999</v>
      </c>
      <c r="R8" s="7">
        <v>0</v>
      </c>
      <c r="S8" s="7">
        <f>N8*0.02</f>
        <v>0.31523999999999996</v>
      </c>
      <c r="T8" s="7">
        <f t="shared" ref="T8" si="3">SUM(P8:S8)</f>
        <v>15.761999999999997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7"/>
      <c r="BC8" s="5"/>
      <c r="BD8" s="5"/>
      <c r="BE8" s="4"/>
      <c r="BF8" s="7"/>
      <c r="BG8" s="7"/>
      <c r="BH8" s="5"/>
      <c r="BI8" s="5"/>
      <c r="BJ8" s="5"/>
      <c r="BK8" s="27"/>
      <c r="BL8" s="8"/>
      <c r="BM8" s="5"/>
      <c r="BN8" s="5"/>
      <c r="BO8" s="7"/>
      <c r="BP8" s="7"/>
      <c r="BQ8" s="8"/>
      <c r="BR8" s="9"/>
    </row>
    <row r="9" spans="1:70" s="64" customFormat="1" ht="252" customHeight="1" x14ac:dyDescent="0.25">
      <c r="A9" s="55" t="s">
        <v>169</v>
      </c>
      <c r="B9" s="56">
        <v>41225695</v>
      </c>
      <c r="C9" s="57">
        <v>466.1</v>
      </c>
      <c r="D9" s="57"/>
      <c r="E9" s="58">
        <v>14</v>
      </c>
      <c r="F9" s="56" t="s">
        <v>168</v>
      </c>
      <c r="G9" s="56" t="s">
        <v>42</v>
      </c>
      <c r="H9" s="56" t="s">
        <v>170</v>
      </c>
      <c r="I9" s="56" t="s">
        <v>166</v>
      </c>
      <c r="J9" s="56" t="s">
        <v>167</v>
      </c>
      <c r="K9" s="58" t="s">
        <v>198</v>
      </c>
      <c r="L9" s="58"/>
      <c r="M9" s="58"/>
      <c r="N9" s="58">
        <f>SUM(N10)</f>
        <v>176.16</v>
      </c>
      <c r="O9" s="58">
        <f t="shared" ref="O9:T9" si="4">SUM(O10)</f>
        <v>0</v>
      </c>
      <c r="P9" s="59">
        <f t="shared" si="4"/>
        <v>14.0928</v>
      </c>
      <c r="Q9" s="59">
        <f t="shared" si="4"/>
        <v>151.49760000000001</v>
      </c>
      <c r="R9" s="59">
        <f t="shared" si="4"/>
        <v>0</v>
      </c>
      <c r="S9" s="59">
        <f t="shared" si="4"/>
        <v>10.569599999999999</v>
      </c>
      <c r="T9" s="58">
        <f t="shared" si="4"/>
        <v>176.16000000000003</v>
      </c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1">
        <v>0.16</v>
      </c>
      <c r="BB9" s="59">
        <f>T10</f>
        <v>176.16000000000003</v>
      </c>
      <c r="BC9" s="58"/>
      <c r="BD9" s="58"/>
      <c r="BE9" s="58"/>
      <c r="BF9" s="59"/>
      <c r="BG9" s="58"/>
      <c r="BH9" s="58"/>
      <c r="BI9" s="59"/>
      <c r="BJ9" s="60"/>
      <c r="BK9" s="60">
        <f>BB9</f>
        <v>176.16000000000003</v>
      </c>
      <c r="BL9" s="62">
        <v>42623</v>
      </c>
      <c r="BM9" s="60"/>
      <c r="BN9" s="60"/>
      <c r="BO9" s="59"/>
      <c r="BP9" s="59"/>
      <c r="BQ9" s="62"/>
      <c r="BR9" s="63"/>
    </row>
    <row r="10" spans="1:70" s="6" customFormat="1" ht="252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BA9</f>
        <v>0.16</v>
      </c>
      <c r="N10" s="4">
        <f>M10*1101</f>
        <v>176.16</v>
      </c>
      <c r="O10" s="4"/>
      <c r="P10" s="7">
        <f>N10*0.08</f>
        <v>14.0928</v>
      </c>
      <c r="Q10" s="7">
        <f>N10*0.86</f>
        <v>151.49760000000001</v>
      </c>
      <c r="R10" s="7">
        <v>0</v>
      </c>
      <c r="S10" s="7">
        <f>N10*0.06</f>
        <v>10.569599999999999</v>
      </c>
      <c r="T10" s="7">
        <f>SUM(P10:S10)</f>
        <v>176.16000000000003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6"/>
      <c r="BB10" s="28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4" customFormat="1" ht="409.5" customHeight="1" x14ac:dyDescent="0.25">
      <c r="A11" s="55" t="s">
        <v>50</v>
      </c>
      <c r="B11" s="56" t="s">
        <v>70</v>
      </c>
      <c r="C11" s="57">
        <v>466.1</v>
      </c>
      <c r="D11" s="57"/>
      <c r="E11" s="58">
        <v>10</v>
      </c>
      <c r="F11" s="56" t="s">
        <v>90</v>
      </c>
      <c r="G11" s="56" t="s">
        <v>42</v>
      </c>
      <c r="H11" s="56" t="s">
        <v>112</v>
      </c>
      <c r="I11" s="56" t="s">
        <v>131</v>
      </c>
      <c r="J11" s="56" t="s">
        <v>150</v>
      </c>
      <c r="K11" s="58" t="s">
        <v>173</v>
      </c>
      <c r="L11" s="58"/>
      <c r="M11" s="58"/>
      <c r="N11" s="58">
        <f>SUM(N12:N16)</f>
        <v>781.72</v>
      </c>
      <c r="O11" s="58">
        <f t="shared" ref="O11:T11" si="5">SUM(O12:O16)</f>
        <v>0</v>
      </c>
      <c r="P11" s="59">
        <f t="shared" si="5"/>
        <v>36.902000000000001</v>
      </c>
      <c r="Q11" s="59">
        <f t="shared" si="5"/>
        <v>236.86619999999999</v>
      </c>
      <c r="R11" s="59">
        <f t="shared" si="5"/>
        <v>486.87</v>
      </c>
      <c r="S11" s="59">
        <f t="shared" si="5"/>
        <v>21.081800000000001</v>
      </c>
      <c r="T11" s="58">
        <f t="shared" si="5"/>
        <v>781.72</v>
      </c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58">
        <v>0.01</v>
      </c>
      <c r="AF11" s="58">
        <f>T12</f>
        <v>14.220000000000002</v>
      </c>
      <c r="AG11" s="58"/>
      <c r="AH11" s="60"/>
      <c r="AI11" s="61">
        <v>1</v>
      </c>
      <c r="AJ11" s="58">
        <f>T13</f>
        <v>60.44</v>
      </c>
      <c r="AK11" s="58"/>
      <c r="AL11" s="60"/>
      <c r="AM11" s="60"/>
      <c r="AN11" s="60"/>
      <c r="AO11" s="60"/>
      <c r="AP11" s="60"/>
      <c r="AQ11" s="61" t="s">
        <v>174</v>
      </c>
      <c r="AR11" s="58">
        <f>T14</f>
        <v>493.52</v>
      </c>
      <c r="AS11" s="61">
        <v>1</v>
      </c>
      <c r="AT11" s="58">
        <f>T15</f>
        <v>15.36</v>
      </c>
      <c r="AU11" s="60"/>
      <c r="AV11" s="60"/>
      <c r="AW11" s="60"/>
      <c r="AX11" s="60"/>
      <c r="AY11" s="60"/>
      <c r="AZ11" s="60"/>
      <c r="BA11" s="61">
        <v>0.18</v>
      </c>
      <c r="BB11" s="58">
        <f>T16</f>
        <v>198.18</v>
      </c>
      <c r="BC11" s="58"/>
      <c r="BD11" s="58"/>
      <c r="BE11" s="58"/>
      <c r="BF11" s="59"/>
      <c r="BG11" s="58"/>
      <c r="BH11" s="58"/>
      <c r="BI11" s="59"/>
      <c r="BJ11" s="60"/>
      <c r="BK11" s="60">
        <f>AF11+AJ11+AR11+AT11+BB11</f>
        <v>781.72</v>
      </c>
      <c r="BL11" s="62">
        <v>42615</v>
      </c>
      <c r="BM11" s="60"/>
      <c r="BN11" s="60"/>
      <c r="BO11" s="59"/>
      <c r="BP11" s="59"/>
      <c r="BQ11" s="62"/>
      <c r="BR11" s="63"/>
    </row>
    <row r="12" spans="1:70" s="6" customFormat="1" ht="154.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7</v>
      </c>
      <c r="M12" s="4">
        <f>AE11</f>
        <v>0.01</v>
      </c>
      <c r="N12" s="4">
        <f>M12*1422</f>
        <v>14.22</v>
      </c>
      <c r="O12" s="4"/>
      <c r="P12" s="7">
        <f>N12*0.08</f>
        <v>1.1376000000000002</v>
      </c>
      <c r="Q12" s="7">
        <f>N12*0.87</f>
        <v>12.371400000000001</v>
      </c>
      <c r="R12" s="4">
        <v>0</v>
      </c>
      <c r="S12" s="4">
        <f>N12*0.05</f>
        <v>0.71100000000000008</v>
      </c>
      <c r="T12" s="4">
        <f>SUM(P12:S12)</f>
        <v>14.220000000000002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6"/>
      <c r="BB12" s="26"/>
      <c r="BC12" s="4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54.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9</v>
      </c>
      <c r="M13" s="4">
        <f>AI11</f>
        <v>1</v>
      </c>
      <c r="N13" s="4">
        <f>T13</f>
        <v>60.44</v>
      </c>
      <c r="O13" s="4"/>
      <c r="P13" s="4">
        <v>4.4800000000000004</v>
      </c>
      <c r="Q13" s="4">
        <v>8.6999999999999993</v>
      </c>
      <c r="R13" s="4">
        <v>45.18</v>
      </c>
      <c r="S13" s="4">
        <v>2.08</v>
      </c>
      <c r="T13" s="4">
        <f t="shared" ref="T13:T16" si="6">SUM(P13:S13)</f>
        <v>60.44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6"/>
      <c r="BB13" s="26"/>
      <c r="BC13" s="4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54.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12</v>
      </c>
      <c r="M14" s="4" t="str">
        <f>AQ11</f>
        <v>КТП 100 кВА</v>
      </c>
      <c r="N14" s="4">
        <f>T14</f>
        <v>493.52</v>
      </c>
      <c r="O14" s="4"/>
      <c r="P14" s="4">
        <v>14.29</v>
      </c>
      <c r="Q14" s="4">
        <v>43.19</v>
      </c>
      <c r="R14" s="4">
        <v>429.64</v>
      </c>
      <c r="S14" s="4">
        <v>6.4</v>
      </c>
      <c r="T14" s="4">
        <f t="shared" si="6"/>
        <v>493.52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26"/>
      <c r="BB14" s="26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154.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26</v>
      </c>
      <c r="M15" s="4">
        <f>AS11</f>
        <v>1</v>
      </c>
      <c r="N15" s="4">
        <f>T15</f>
        <v>15.36</v>
      </c>
      <c r="O15" s="4"/>
      <c r="P15" s="4">
        <v>1.1399999999999999</v>
      </c>
      <c r="Q15" s="4">
        <v>2.17</v>
      </c>
      <c r="R15" s="4">
        <v>12.05</v>
      </c>
      <c r="S15" s="4">
        <v>0</v>
      </c>
      <c r="T15" s="4">
        <f t="shared" si="6"/>
        <v>15.36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6"/>
      <c r="BB15" s="26"/>
      <c r="BC15" s="4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154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BA11</f>
        <v>0.18</v>
      </c>
      <c r="N16" s="4">
        <f>M16*1101</f>
        <v>198.18</v>
      </c>
      <c r="O16" s="4"/>
      <c r="P16" s="7">
        <f>N16*0.08</f>
        <v>15.8544</v>
      </c>
      <c r="Q16" s="7">
        <f>N16*0.86</f>
        <v>170.4348</v>
      </c>
      <c r="R16" s="7">
        <v>0</v>
      </c>
      <c r="S16" s="7">
        <f>N16*0.06</f>
        <v>11.8908</v>
      </c>
      <c r="T16" s="4">
        <f t="shared" si="6"/>
        <v>198.18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6"/>
      <c r="BB16" s="26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4" customFormat="1" ht="282" customHeight="1" x14ac:dyDescent="0.25">
      <c r="A17" s="55" t="s">
        <v>51</v>
      </c>
      <c r="B17" s="56" t="s">
        <v>71</v>
      </c>
      <c r="C17" s="57">
        <v>466.1</v>
      </c>
      <c r="D17" s="57"/>
      <c r="E17" s="58">
        <v>13</v>
      </c>
      <c r="F17" s="56" t="s">
        <v>91</v>
      </c>
      <c r="G17" s="56" t="s">
        <v>42</v>
      </c>
      <c r="H17" s="56" t="s">
        <v>113</v>
      </c>
      <c r="I17" s="56" t="s">
        <v>132</v>
      </c>
      <c r="J17" s="56" t="s">
        <v>151</v>
      </c>
      <c r="K17" s="58" t="s">
        <v>175</v>
      </c>
      <c r="L17" s="58"/>
      <c r="M17" s="58"/>
      <c r="N17" s="58">
        <f>SUM(N18:N19)</f>
        <v>36.57</v>
      </c>
      <c r="O17" s="58">
        <f t="shared" ref="O17:T17" si="7">SUM(O18:O19)</f>
        <v>0</v>
      </c>
      <c r="P17" s="59">
        <f t="shared" si="7"/>
        <v>2.9024000000000001</v>
      </c>
      <c r="Q17" s="59">
        <f t="shared" si="7"/>
        <v>28.985799999999998</v>
      </c>
      <c r="R17" s="59">
        <f t="shared" si="7"/>
        <v>2.7</v>
      </c>
      <c r="S17" s="59">
        <f t="shared" si="7"/>
        <v>1.9818</v>
      </c>
      <c r="T17" s="58">
        <f t="shared" si="7"/>
        <v>36.57</v>
      </c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58" t="s">
        <v>176</v>
      </c>
      <c r="AZ17" s="58">
        <f>T18</f>
        <v>3.54</v>
      </c>
      <c r="BA17" s="61" t="s">
        <v>177</v>
      </c>
      <c r="BB17" s="58">
        <f>T19</f>
        <v>33.03</v>
      </c>
      <c r="BC17" s="58"/>
      <c r="BD17" s="58"/>
      <c r="BE17" s="58"/>
      <c r="BF17" s="59"/>
      <c r="BG17" s="58"/>
      <c r="BH17" s="58"/>
      <c r="BI17" s="59"/>
      <c r="BJ17" s="60"/>
      <c r="BK17" s="60">
        <f>AZ17+BB17</f>
        <v>36.57</v>
      </c>
      <c r="BL17" s="62">
        <v>42615</v>
      </c>
      <c r="BM17" s="60"/>
      <c r="BN17" s="60"/>
      <c r="BO17" s="59"/>
      <c r="BP17" s="59"/>
      <c r="BQ17" s="62"/>
      <c r="BR17" s="63"/>
    </row>
    <row r="18" spans="1:70" s="6" customFormat="1" ht="139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15</v>
      </c>
      <c r="M18" s="4" t="str">
        <f>AY17</f>
        <v>Монтаж автоматического выключателя 0,4 кВ (до 63 А)</v>
      </c>
      <c r="N18" s="4">
        <f>T18</f>
        <v>3.54</v>
      </c>
      <c r="O18" s="4"/>
      <c r="P18" s="4">
        <v>0.26</v>
      </c>
      <c r="Q18" s="4">
        <v>0.57999999999999996</v>
      </c>
      <c r="R18" s="4">
        <v>2.7</v>
      </c>
      <c r="S18" s="4">
        <v>0</v>
      </c>
      <c r="T18" s="4">
        <f>SUM(P18:S18)</f>
        <v>3.54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6"/>
      <c r="BB18" s="28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5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 t="str">
        <f>BA17</f>
        <v>0,03 км с переходом через автомобильную дорогу</v>
      </c>
      <c r="N19" s="4">
        <f>0.03*1101</f>
        <v>33.03</v>
      </c>
      <c r="O19" s="4"/>
      <c r="P19" s="7">
        <f>N19*0.08</f>
        <v>2.6424000000000003</v>
      </c>
      <c r="Q19" s="7">
        <f>N19*0.86</f>
        <v>28.405799999999999</v>
      </c>
      <c r="R19" s="7">
        <v>0</v>
      </c>
      <c r="S19" s="7">
        <f>N19*0.06</f>
        <v>1.9818</v>
      </c>
      <c r="T19" s="4">
        <f>SUM(P19:S19)</f>
        <v>33.03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6"/>
      <c r="BB19" s="28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4" customFormat="1" ht="276.75" customHeight="1" x14ac:dyDescent="0.25">
      <c r="A20" s="55" t="s">
        <v>52</v>
      </c>
      <c r="B20" s="56" t="s">
        <v>72</v>
      </c>
      <c r="C20" s="57">
        <v>466.1</v>
      </c>
      <c r="D20" s="57"/>
      <c r="E20" s="58">
        <v>14</v>
      </c>
      <c r="F20" s="56" t="s">
        <v>92</v>
      </c>
      <c r="G20" s="56" t="s">
        <v>42</v>
      </c>
      <c r="H20" s="56" t="s">
        <v>114</v>
      </c>
      <c r="I20" s="56" t="s">
        <v>133</v>
      </c>
      <c r="J20" s="56" t="s">
        <v>152</v>
      </c>
      <c r="K20" s="58" t="s">
        <v>178</v>
      </c>
      <c r="L20" s="58"/>
      <c r="M20" s="58"/>
      <c r="N20" s="58">
        <f>SUM(N21)</f>
        <v>264.24</v>
      </c>
      <c r="O20" s="58">
        <f t="shared" ref="O20:T20" si="8">SUM(O21)</f>
        <v>0</v>
      </c>
      <c r="P20" s="59">
        <f t="shared" si="8"/>
        <v>21.139200000000002</v>
      </c>
      <c r="Q20" s="59">
        <f t="shared" si="8"/>
        <v>227.24639999999999</v>
      </c>
      <c r="R20" s="58">
        <f t="shared" si="8"/>
        <v>0</v>
      </c>
      <c r="S20" s="58">
        <f t="shared" si="8"/>
        <v>15.8544</v>
      </c>
      <c r="T20" s="58">
        <f t="shared" si="8"/>
        <v>264.24</v>
      </c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5"/>
      <c r="AZ20" s="66"/>
      <c r="BA20" s="61" t="s">
        <v>179</v>
      </c>
      <c r="BB20" s="59">
        <f>T21</f>
        <v>264.24</v>
      </c>
      <c r="BC20" s="58"/>
      <c r="BD20" s="65"/>
      <c r="BE20" s="58"/>
      <c r="BF20" s="59"/>
      <c r="BG20" s="58"/>
      <c r="BH20" s="58"/>
      <c r="BI20" s="59"/>
      <c r="BJ20" s="60"/>
      <c r="BK20" s="60">
        <f>BB20</f>
        <v>264.24</v>
      </c>
      <c r="BL20" s="62">
        <v>42614</v>
      </c>
      <c r="BM20" s="60"/>
      <c r="BN20" s="60"/>
      <c r="BO20" s="59"/>
      <c r="BP20" s="59"/>
      <c r="BQ20" s="62"/>
      <c r="BR20" s="63"/>
    </row>
    <row r="21" spans="1:70" s="6" customFormat="1" ht="134.2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 t="str">
        <f>BA20</f>
        <v xml:space="preserve"> 0,24, в т.ч. 0,12 км совместным подвесом по опорам существующей ВЛ-0,4 кВ</v>
      </c>
      <c r="N21" s="4">
        <f>0.24*1101</f>
        <v>264.24</v>
      </c>
      <c r="O21" s="4"/>
      <c r="P21" s="7">
        <f>N21*0.08</f>
        <v>21.139200000000002</v>
      </c>
      <c r="Q21" s="7">
        <f>N21*0.86</f>
        <v>227.24639999999999</v>
      </c>
      <c r="R21" s="7">
        <v>0</v>
      </c>
      <c r="S21" s="7">
        <f>N21*0.06</f>
        <v>15.8544</v>
      </c>
      <c r="T21" s="7">
        <f>SUM(P21:S21)</f>
        <v>264.24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29"/>
      <c r="AZ21" s="12"/>
      <c r="BA21" s="30"/>
      <c r="BB21" s="31"/>
      <c r="BC21" s="29"/>
      <c r="BD21" s="29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76" customFormat="1" ht="252" customHeight="1" x14ac:dyDescent="0.25">
      <c r="A22" s="67" t="s">
        <v>53</v>
      </c>
      <c r="B22" s="68" t="s">
        <v>73</v>
      </c>
      <c r="C22" s="69">
        <v>466.1</v>
      </c>
      <c r="D22" s="69"/>
      <c r="E22" s="70">
        <v>15</v>
      </c>
      <c r="F22" s="68" t="s">
        <v>93</v>
      </c>
      <c r="G22" s="68" t="s">
        <v>43</v>
      </c>
      <c r="H22" s="68" t="s">
        <v>115</v>
      </c>
      <c r="I22" s="68" t="s">
        <v>134</v>
      </c>
      <c r="J22" s="68" t="s">
        <v>153</v>
      </c>
      <c r="K22" s="70" t="s">
        <v>197</v>
      </c>
      <c r="L22" s="70"/>
      <c r="M22" s="70"/>
      <c r="N22" s="70">
        <f>N23</f>
        <v>104.595</v>
      </c>
      <c r="O22" s="70"/>
      <c r="P22" s="70">
        <f t="shared" ref="P22:T22" si="9">P23</f>
        <v>8.3675999999999995</v>
      </c>
      <c r="Q22" s="70">
        <f t="shared" si="9"/>
        <v>89.951700000000002</v>
      </c>
      <c r="R22" s="70">
        <f t="shared" si="9"/>
        <v>0</v>
      </c>
      <c r="S22" s="70">
        <f t="shared" si="9"/>
        <v>6.2756999999999996</v>
      </c>
      <c r="T22" s="70">
        <f t="shared" si="9"/>
        <v>104.595</v>
      </c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2">
        <v>9.5000000000000001E-2</v>
      </c>
      <c r="BB22" s="70">
        <f>T23</f>
        <v>104.595</v>
      </c>
      <c r="BC22" s="70"/>
      <c r="BD22" s="70"/>
      <c r="BE22" s="70"/>
      <c r="BF22" s="73"/>
      <c r="BG22" s="70"/>
      <c r="BH22" s="70"/>
      <c r="BI22" s="73"/>
      <c r="BJ22" s="71"/>
      <c r="BK22" s="71">
        <f>BB22</f>
        <v>104.595</v>
      </c>
      <c r="BL22" s="74">
        <v>42615</v>
      </c>
      <c r="BM22" s="71" t="s">
        <v>202</v>
      </c>
      <c r="BN22" s="71"/>
      <c r="BO22" s="73"/>
      <c r="BP22" s="73"/>
      <c r="BQ22" s="74"/>
      <c r="BR22" s="75"/>
    </row>
    <row r="23" spans="1:70" s="6" customFormat="1" ht="144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26">
        <v>9.5000000000000001E-2</v>
      </c>
      <c r="N23" s="4">
        <f>1101*M23</f>
        <v>104.595</v>
      </c>
      <c r="O23" s="4"/>
      <c r="P23" s="4">
        <f>0.08*N23</f>
        <v>8.3675999999999995</v>
      </c>
      <c r="Q23" s="4">
        <f>0.86*N23</f>
        <v>89.951700000000002</v>
      </c>
      <c r="R23" s="4"/>
      <c r="S23" s="4">
        <f>0.06*N23</f>
        <v>6.2756999999999996</v>
      </c>
      <c r="T23" s="4">
        <f>P23+Q23+R23+S23</f>
        <v>104.595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6"/>
      <c r="BB23" s="28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4" customFormat="1" ht="269.25" customHeight="1" x14ac:dyDescent="0.25">
      <c r="A24" s="55" t="s">
        <v>54</v>
      </c>
      <c r="B24" s="56" t="s">
        <v>74</v>
      </c>
      <c r="C24" s="57">
        <v>466.1</v>
      </c>
      <c r="D24" s="57"/>
      <c r="E24" s="58">
        <v>15</v>
      </c>
      <c r="F24" s="56" t="s">
        <v>94</v>
      </c>
      <c r="G24" s="56" t="s">
        <v>44</v>
      </c>
      <c r="H24" s="56" t="s">
        <v>116</v>
      </c>
      <c r="I24" s="56" t="s">
        <v>135</v>
      </c>
      <c r="J24" s="56" t="s">
        <v>154</v>
      </c>
      <c r="K24" s="58" t="s">
        <v>194</v>
      </c>
      <c r="L24" s="58"/>
      <c r="M24" s="58"/>
      <c r="N24" s="58">
        <f>N25</f>
        <v>220.20000000000002</v>
      </c>
      <c r="O24" s="58">
        <f t="shared" ref="O24:T24" si="10">O25</f>
        <v>0</v>
      </c>
      <c r="P24" s="58">
        <f t="shared" si="10"/>
        <v>17.616000000000003</v>
      </c>
      <c r="Q24" s="59">
        <f t="shared" si="10"/>
        <v>189.37200000000001</v>
      </c>
      <c r="R24" s="59">
        <f t="shared" si="10"/>
        <v>0</v>
      </c>
      <c r="S24" s="59">
        <f t="shared" si="10"/>
        <v>13.212</v>
      </c>
      <c r="T24" s="58">
        <f t="shared" si="10"/>
        <v>220.20000000000002</v>
      </c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1">
        <v>0.2</v>
      </c>
      <c r="BB24" s="59">
        <f>T25</f>
        <v>220.20000000000002</v>
      </c>
      <c r="BC24" s="59"/>
      <c r="BD24" s="58"/>
      <c r="BE24" s="58"/>
      <c r="BF24" s="59"/>
      <c r="BG24" s="58"/>
      <c r="BH24" s="58"/>
      <c r="BI24" s="59"/>
      <c r="BJ24" s="60"/>
      <c r="BK24" s="60">
        <f>BB24</f>
        <v>220.20000000000002</v>
      </c>
      <c r="BL24" s="62">
        <v>42611</v>
      </c>
      <c r="BM24" s="60"/>
      <c r="BN24" s="60"/>
      <c r="BO24" s="59"/>
      <c r="BP24" s="59"/>
      <c r="BQ24" s="62"/>
      <c r="BR24" s="63"/>
    </row>
    <row r="25" spans="1:70" s="6" customFormat="1" ht="126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0.2</v>
      </c>
      <c r="N25" s="4">
        <f>M25*1101</f>
        <v>220.20000000000002</v>
      </c>
      <c r="O25" s="4"/>
      <c r="P25" s="7">
        <f>N25*0.08</f>
        <v>17.616000000000003</v>
      </c>
      <c r="Q25" s="7">
        <f>N25*0.86</f>
        <v>189.37200000000001</v>
      </c>
      <c r="R25" s="7">
        <v>0</v>
      </c>
      <c r="S25" s="7">
        <f>N25*0.06</f>
        <v>13.212</v>
      </c>
      <c r="T25" s="7">
        <f t="shared" ref="T25" si="11">SUM(P25:S25)</f>
        <v>220.20000000000002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6"/>
      <c r="BB25" s="28"/>
      <c r="BC25" s="7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76" customFormat="1" ht="258.75" customHeight="1" x14ac:dyDescent="0.25">
      <c r="A26" s="67" t="s">
        <v>55</v>
      </c>
      <c r="B26" s="68" t="s">
        <v>75</v>
      </c>
      <c r="C26" s="69">
        <v>466.1</v>
      </c>
      <c r="D26" s="69"/>
      <c r="E26" s="70">
        <v>15</v>
      </c>
      <c r="F26" s="68" t="s">
        <v>95</v>
      </c>
      <c r="G26" s="68" t="s">
        <v>43</v>
      </c>
      <c r="H26" s="68" t="s">
        <v>117</v>
      </c>
      <c r="I26" s="68" t="s">
        <v>136</v>
      </c>
      <c r="J26" s="68" t="s">
        <v>155</v>
      </c>
      <c r="K26" s="70" t="s">
        <v>195</v>
      </c>
      <c r="L26" s="70"/>
      <c r="M26" s="70"/>
      <c r="N26" s="73">
        <f>N27</f>
        <v>121.11</v>
      </c>
      <c r="O26" s="73">
        <f t="shared" ref="O26:T26" si="12">O27</f>
        <v>0</v>
      </c>
      <c r="P26" s="73">
        <f t="shared" si="12"/>
        <v>9.6888000000000005</v>
      </c>
      <c r="Q26" s="73">
        <f t="shared" si="12"/>
        <v>104.1546</v>
      </c>
      <c r="R26" s="73">
        <f t="shared" si="12"/>
        <v>0</v>
      </c>
      <c r="S26" s="73">
        <f t="shared" si="12"/>
        <v>7.2665999999999995</v>
      </c>
      <c r="T26" s="73">
        <f t="shared" si="12"/>
        <v>121.11</v>
      </c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2">
        <v>0.11</v>
      </c>
      <c r="BB26" s="73">
        <f>T27</f>
        <v>121.11</v>
      </c>
      <c r="BC26" s="73"/>
      <c r="BD26" s="70"/>
      <c r="BE26" s="70"/>
      <c r="BF26" s="73"/>
      <c r="BG26" s="70"/>
      <c r="BH26" s="70"/>
      <c r="BI26" s="73"/>
      <c r="BJ26" s="71"/>
      <c r="BK26" s="71">
        <f>BB26</f>
        <v>121.11</v>
      </c>
      <c r="BL26" s="74">
        <v>42614</v>
      </c>
      <c r="BM26" s="71"/>
      <c r="BN26" s="71"/>
      <c r="BO26" s="73"/>
      <c r="BP26" s="73"/>
      <c r="BQ26" s="74"/>
      <c r="BR26" s="75"/>
    </row>
    <row r="27" spans="1:70" s="6" customFormat="1" ht="131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4">
        <f>BA26</f>
        <v>0.11</v>
      </c>
      <c r="N27" s="7">
        <f>M27*1101</f>
        <v>121.11</v>
      </c>
      <c r="O27" s="7"/>
      <c r="P27" s="7">
        <f>N27*0.08</f>
        <v>9.6888000000000005</v>
      </c>
      <c r="Q27" s="7">
        <f>N27*0.86</f>
        <v>104.1546</v>
      </c>
      <c r="R27" s="7">
        <v>0</v>
      </c>
      <c r="S27" s="7">
        <f>N27*0.06</f>
        <v>7.2665999999999995</v>
      </c>
      <c r="T27" s="7">
        <f t="shared" ref="T27" si="13">SUM(P27:S27)</f>
        <v>121.11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26"/>
      <c r="BB27" s="7"/>
      <c r="BC27" s="7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76" customFormat="1" ht="408.75" customHeight="1" x14ac:dyDescent="0.25">
      <c r="A28" s="67" t="s">
        <v>56</v>
      </c>
      <c r="B28" s="68" t="s">
        <v>76</v>
      </c>
      <c r="C28" s="69">
        <v>466.1</v>
      </c>
      <c r="D28" s="69"/>
      <c r="E28" s="70">
        <v>15</v>
      </c>
      <c r="F28" s="68" t="s">
        <v>96</v>
      </c>
      <c r="G28" s="68" t="s">
        <v>43</v>
      </c>
      <c r="H28" s="68" t="s">
        <v>118</v>
      </c>
      <c r="I28" s="68" t="s">
        <v>137</v>
      </c>
      <c r="J28" s="68" t="s">
        <v>156</v>
      </c>
      <c r="K28" s="70" t="s">
        <v>180</v>
      </c>
      <c r="L28" s="70"/>
      <c r="M28" s="70"/>
      <c r="N28" s="70">
        <f>SUM(N29)</f>
        <v>242.22</v>
      </c>
      <c r="O28" s="70">
        <f t="shared" ref="O28:T28" si="14">SUM(O29)</f>
        <v>0</v>
      </c>
      <c r="P28" s="73">
        <f t="shared" si="14"/>
        <v>19.377600000000001</v>
      </c>
      <c r="Q28" s="73">
        <f t="shared" si="14"/>
        <v>208.3092</v>
      </c>
      <c r="R28" s="70">
        <f t="shared" si="14"/>
        <v>0</v>
      </c>
      <c r="S28" s="73">
        <f t="shared" si="14"/>
        <v>14.533199999999999</v>
      </c>
      <c r="T28" s="70">
        <f t="shared" si="14"/>
        <v>242.22</v>
      </c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2">
        <v>0.22</v>
      </c>
      <c r="BB28" s="73">
        <f>T29</f>
        <v>242.22</v>
      </c>
      <c r="BC28" s="70"/>
      <c r="BD28" s="70"/>
      <c r="BE28" s="70"/>
      <c r="BF28" s="73"/>
      <c r="BG28" s="70"/>
      <c r="BH28" s="70"/>
      <c r="BI28" s="73"/>
      <c r="BJ28" s="71"/>
      <c r="BK28" s="71">
        <f>BB28</f>
        <v>242.22</v>
      </c>
      <c r="BL28" s="74">
        <v>42611</v>
      </c>
      <c r="BM28" s="71" t="s">
        <v>181</v>
      </c>
      <c r="BN28" s="71"/>
      <c r="BO28" s="73"/>
      <c r="BP28" s="73"/>
      <c r="BQ28" s="74"/>
      <c r="BR28" s="75"/>
    </row>
    <row r="29" spans="1:70" s="6" customFormat="1" ht="148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f>BA28</f>
        <v>0.22</v>
      </c>
      <c r="N29" s="4">
        <f>0.22*1101</f>
        <v>242.22</v>
      </c>
      <c r="O29" s="4"/>
      <c r="P29" s="7">
        <f>N29*0.08</f>
        <v>19.377600000000001</v>
      </c>
      <c r="Q29" s="7">
        <f>N29*0.86</f>
        <v>208.3092</v>
      </c>
      <c r="R29" s="7">
        <v>0</v>
      </c>
      <c r="S29" s="7">
        <f>N29*0.06</f>
        <v>14.533199999999999</v>
      </c>
      <c r="T29" s="7">
        <f>SUM(P29:S29)</f>
        <v>242.22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26"/>
      <c r="BB29" s="28"/>
      <c r="BC29" s="7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76" customFormat="1" ht="409.6" customHeight="1" x14ac:dyDescent="0.25">
      <c r="A30" s="67" t="s">
        <v>57</v>
      </c>
      <c r="B30" s="68" t="s">
        <v>77</v>
      </c>
      <c r="C30" s="69">
        <v>466.1</v>
      </c>
      <c r="D30" s="69"/>
      <c r="E30" s="70">
        <v>15</v>
      </c>
      <c r="F30" s="68" t="s">
        <v>97</v>
      </c>
      <c r="G30" s="68" t="s">
        <v>108</v>
      </c>
      <c r="H30" s="68" t="s">
        <v>119</v>
      </c>
      <c r="I30" s="68" t="s">
        <v>138</v>
      </c>
      <c r="J30" s="68" t="s">
        <v>157</v>
      </c>
      <c r="K30" s="70" t="s">
        <v>182</v>
      </c>
      <c r="L30" s="70"/>
      <c r="M30" s="70"/>
      <c r="N30" s="73">
        <f>SUM(N31:N35)</f>
        <v>499.26499999999999</v>
      </c>
      <c r="O30" s="73">
        <f t="shared" ref="O30:T30" si="15">SUM(O31:O35)</f>
        <v>0</v>
      </c>
      <c r="P30" s="73">
        <f t="shared" si="15"/>
        <v>23.590000000000003</v>
      </c>
      <c r="Q30" s="73">
        <f t="shared" si="15"/>
        <v>139.08850000000001</v>
      </c>
      <c r="R30" s="73">
        <f t="shared" si="15"/>
        <v>326.85000000000002</v>
      </c>
      <c r="S30" s="73">
        <f t="shared" si="15"/>
        <v>9.7365000000000013</v>
      </c>
      <c r="T30" s="73">
        <f t="shared" si="15"/>
        <v>499.26499999999999</v>
      </c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0">
        <v>0.05</v>
      </c>
      <c r="AF30" s="73">
        <f>T31</f>
        <v>71.100000000000009</v>
      </c>
      <c r="AG30" s="73"/>
      <c r="AH30" s="71"/>
      <c r="AI30" s="72">
        <v>1</v>
      </c>
      <c r="AJ30" s="73">
        <f>T32</f>
        <v>60.44</v>
      </c>
      <c r="AK30" s="73"/>
      <c r="AL30" s="71"/>
      <c r="AM30" s="71"/>
      <c r="AN30" s="71"/>
      <c r="AO30" s="71"/>
      <c r="AP30" s="71"/>
      <c r="AQ30" s="72" t="s">
        <v>183</v>
      </c>
      <c r="AR30" s="73">
        <f>T33</f>
        <v>324.83999999999997</v>
      </c>
      <c r="AS30" s="72">
        <v>1</v>
      </c>
      <c r="AT30" s="73">
        <f>T34</f>
        <v>15.36</v>
      </c>
      <c r="AU30" s="71"/>
      <c r="AV30" s="71"/>
      <c r="AW30" s="71"/>
      <c r="AX30" s="71"/>
      <c r="AY30" s="71"/>
      <c r="AZ30" s="71"/>
      <c r="BA30" s="72">
        <v>2.5000000000000001E-2</v>
      </c>
      <c r="BB30" s="73">
        <f>T35</f>
        <v>27.525000000000002</v>
      </c>
      <c r="BC30" s="73"/>
      <c r="BD30" s="70"/>
      <c r="BE30" s="70"/>
      <c r="BF30" s="73"/>
      <c r="BG30" s="70"/>
      <c r="BH30" s="70"/>
      <c r="BI30" s="73"/>
      <c r="BJ30" s="71"/>
      <c r="BK30" s="71">
        <f>AF30+AJ30+AR30+AT30+BB30</f>
        <v>499.26499999999999</v>
      </c>
      <c r="BL30" s="74">
        <v>42591</v>
      </c>
      <c r="BM30" s="71"/>
      <c r="BN30" s="71"/>
      <c r="BO30" s="73"/>
      <c r="BP30" s="73"/>
      <c r="BQ30" s="74"/>
      <c r="BR30" s="75"/>
    </row>
    <row r="31" spans="1:70" s="6" customFormat="1" ht="126.7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7</v>
      </c>
      <c r="M31" s="4">
        <f>AE30</f>
        <v>0.05</v>
      </c>
      <c r="N31" s="7">
        <f>M31*1422</f>
        <v>71.100000000000009</v>
      </c>
      <c r="O31" s="7"/>
      <c r="P31" s="7">
        <f>N31*0.08</f>
        <v>5.6880000000000006</v>
      </c>
      <c r="Q31" s="7">
        <f>N31*0.87</f>
        <v>61.857000000000006</v>
      </c>
      <c r="R31" s="7">
        <v>0</v>
      </c>
      <c r="S31" s="7">
        <f>N31*0.05</f>
        <v>3.5550000000000006</v>
      </c>
      <c r="T31" s="7">
        <f>SUM(P31:S31)</f>
        <v>71.100000000000009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27"/>
      <c r="AJ31" s="5"/>
      <c r="AK31" s="5"/>
      <c r="AL31" s="5"/>
      <c r="AM31" s="5"/>
      <c r="AN31" s="5"/>
      <c r="AO31" s="5"/>
      <c r="AP31" s="5"/>
      <c r="AQ31" s="27"/>
      <c r="AR31" s="5"/>
      <c r="AS31" s="27"/>
      <c r="AT31" s="5"/>
      <c r="AU31" s="5"/>
      <c r="AV31" s="5"/>
      <c r="AW31" s="5"/>
      <c r="AX31" s="5"/>
      <c r="AY31" s="5"/>
      <c r="AZ31" s="5"/>
      <c r="BA31" s="26"/>
      <c r="BB31" s="26"/>
      <c r="BC31" s="4"/>
      <c r="BD31" s="4"/>
      <c r="BE31" s="4"/>
      <c r="BF31" s="7"/>
      <c r="BG31" s="4"/>
      <c r="BH31" s="4"/>
      <c r="BI31" s="7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26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9</v>
      </c>
      <c r="M32" s="4">
        <f>AI30</f>
        <v>1</v>
      </c>
      <c r="N32" s="7">
        <f>T32</f>
        <v>60.44</v>
      </c>
      <c r="O32" s="7"/>
      <c r="P32" s="7">
        <v>4.4800000000000004</v>
      </c>
      <c r="Q32" s="7">
        <v>8.6999999999999993</v>
      </c>
      <c r="R32" s="7">
        <v>45.18</v>
      </c>
      <c r="S32" s="7">
        <v>2.08</v>
      </c>
      <c r="T32" s="7">
        <f t="shared" ref="T32:T35" si="16">SUM(P32:S32)</f>
        <v>60.44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27"/>
      <c r="AJ32" s="5"/>
      <c r="AK32" s="5"/>
      <c r="AL32" s="5"/>
      <c r="AM32" s="5"/>
      <c r="AN32" s="5"/>
      <c r="AO32" s="5"/>
      <c r="AP32" s="5"/>
      <c r="AQ32" s="27"/>
      <c r="AR32" s="5"/>
      <c r="AS32" s="27"/>
      <c r="AT32" s="5"/>
      <c r="AU32" s="5"/>
      <c r="AV32" s="5"/>
      <c r="AW32" s="5"/>
      <c r="AX32" s="5"/>
      <c r="AY32" s="5"/>
      <c r="AZ32" s="5"/>
      <c r="BA32" s="26"/>
      <c r="BB32" s="26"/>
      <c r="BC32" s="4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26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12</v>
      </c>
      <c r="M33" s="4" t="str">
        <f>AQ30</f>
        <v>СТП 63 кВА</v>
      </c>
      <c r="N33" s="7">
        <f>T33</f>
        <v>324.83999999999997</v>
      </c>
      <c r="O33" s="7"/>
      <c r="P33" s="7">
        <v>10.08</v>
      </c>
      <c r="Q33" s="7">
        <v>42.69</v>
      </c>
      <c r="R33" s="7">
        <v>269.62</v>
      </c>
      <c r="S33" s="7">
        <v>2.4500000000000002</v>
      </c>
      <c r="T33" s="7">
        <f t="shared" si="16"/>
        <v>324.83999999999997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27"/>
      <c r="AJ33" s="5"/>
      <c r="AK33" s="5"/>
      <c r="AL33" s="5"/>
      <c r="AM33" s="5"/>
      <c r="AN33" s="5"/>
      <c r="AO33" s="5"/>
      <c r="AP33" s="5"/>
      <c r="AQ33" s="27"/>
      <c r="AR33" s="5"/>
      <c r="AS33" s="27"/>
      <c r="AT33" s="5"/>
      <c r="AU33" s="5"/>
      <c r="AV33" s="5"/>
      <c r="AW33" s="5"/>
      <c r="AX33" s="5"/>
      <c r="AY33" s="5"/>
      <c r="AZ33" s="5"/>
      <c r="BA33" s="26"/>
      <c r="BB33" s="26"/>
      <c r="BC33" s="4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26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26</v>
      </c>
      <c r="M34" s="4">
        <f>AS30</f>
        <v>1</v>
      </c>
      <c r="N34" s="7">
        <f>T34</f>
        <v>15.36</v>
      </c>
      <c r="O34" s="7"/>
      <c r="P34" s="7">
        <v>1.1399999999999999</v>
      </c>
      <c r="Q34" s="7">
        <v>2.17</v>
      </c>
      <c r="R34" s="7">
        <v>12.05</v>
      </c>
      <c r="S34" s="7">
        <v>0</v>
      </c>
      <c r="T34" s="7">
        <f t="shared" si="16"/>
        <v>15.36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27"/>
      <c r="AJ34" s="5"/>
      <c r="AK34" s="5"/>
      <c r="AL34" s="5"/>
      <c r="AM34" s="5"/>
      <c r="AN34" s="5"/>
      <c r="AO34" s="5"/>
      <c r="AP34" s="5"/>
      <c r="AQ34" s="27"/>
      <c r="AR34" s="5"/>
      <c r="AS34" s="27"/>
      <c r="AT34" s="5"/>
      <c r="AU34" s="5"/>
      <c r="AV34" s="5"/>
      <c r="AW34" s="5"/>
      <c r="AX34" s="5"/>
      <c r="AY34" s="5"/>
      <c r="AZ34" s="5"/>
      <c r="BA34" s="26"/>
      <c r="BB34" s="26"/>
      <c r="BC34" s="4"/>
      <c r="BD34" s="4"/>
      <c r="BE34" s="4"/>
      <c r="BF34" s="7"/>
      <c r="BG34" s="4"/>
      <c r="BH34" s="4"/>
      <c r="BI34" s="7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26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</v>
      </c>
      <c r="M35" s="4">
        <f>BA30</f>
        <v>2.5000000000000001E-2</v>
      </c>
      <c r="N35" s="7">
        <f>M35*1101</f>
        <v>27.525000000000002</v>
      </c>
      <c r="O35" s="7"/>
      <c r="P35" s="7">
        <f>N35*0.08</f>
        <v>2.2020000000000004</v>
      </c>
      <c r="Q35" s="7">
        <f>N35*0.86</f>
        <v>23.671500000000002</v>
      </c>
      <c r="R35" s="7">
        <v>0</v>
      </c>
      <c r="S35" s="7">
        <f>N35*0.06</f>
        <v>1.6515</v>
      </c>
      <c r="T35" s="7">
        <f t="shared" si="16"/>
        <v>27.525000000000002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27"/>
      <c r="AJ35" s="5"/>
      <c r="AK35" s="5"/>
      <c r="AL35" s="5"/>
      <c r="AM35" s="5"/>
      <c r="AN35" s="5"/>
      <c r="AO35" s="5"/>
      <c r="AP35" s="5"/>
      <c r="AQ35" s="27"/>
      <c r="AR35" s="5"/>
      <c r="AS35" s="27"/>
      <c r="AT35" s="5"/>
      <c r="AU35" s="5"/>
      <c r="AV35" s="5"/>
      <c r="AW35" s="5"/>
      <c r="AX35" s="5"/>
      <c r="AY35" s="5"/>
      <c r="AZ35" s="5"/>
      <c r="BA35" s="26"/>
      <c r="BB35" s="26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52" customFormat="1" ht="214.5" customHeight="1" x14ac:dyDescent="0.25">
      <c r="A36" s="43" t="s">
        <v>58</v>
      </c>
      <c r="B36" s="44" t="s">
        <v>78</v>
      </c>
      <c r="C36" s="45">
        <v>466.1</v>
      </c>
      <c r="D36" s="45"/>
      <c r="E36" s="46">
        <v>10</v>
      </c>
      <c r="F36" s="44" t="s">
        <v>98</v>
      </c>
      <c r="G36" s="44" t="s">
        <v>45</v>
      </c>
      <c r="H36" s="44" t="s">
        <v>120</v>
      </c>
      <c r="I36" s="44" t="s">
        <v>46</v>
      </c>
      <c r="J36" s="44" t="s">
        <v>158</v>
      </c>
      <c r="K36" s="46" t="s">
        <v>199</v>
      </c>
      <c r="L36" s="46"/>
      <c r="M36" s="46"/>
      <c r="N36" s="47">
        <f>SUM(N37)</f>
        <v>26.366000000000003</v>
      </c>
      <c r="O36" s="46">
        <f t="shared" ref="O36:T36" si="17">SUM(O37)</f>
        <v>0</v>
      </c>
      <c r="P36" s="47">
        <f t="shared" si="17"/>
        <v>2.1092800000000005</v>
      </c>
      <c r="Q36" s="47">
        <f t="shared" si="17"/>
        <v>23.729400000000002</v>
      </c>
      <c r="R36" s="47">
        <f t="shared" si="17"/>
        <v>0</v>
      </c>
      <c r="S36" s="47">
        <f t="shared" si="17"/>
        <v>0.52732000000000012</v>
      </c>
      <c r="T36" s="47">
        <f t="shared" si="17"/>
        <v>26.366000000000003</v>
      </c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9"/>
      <c r="AJ36" s="48"/>
      <c r="AK36" s="48"/>
      <c r="AL36" s="48"/>
      <c r="AM36" s="48"/>
      <c r="AN36" s="48"/>
      <c r="AO36" s="48"/>
      <c r="AP36" s="48"/>
      <c r="AQ36" s="49"/>
      <c r="AR36" s="48"/>
      <c r="AS36" s="49"/>
      <c r="AT36" s="48"/>
      <c r="AU36" s="48"/>
      <c r="AV36" s="48"/>
      <c r="AW36" s="48"/>
      <c r="AX36" s="48"/>
      <c r="AY36" s="48"/>
      <c r="AZ36" s="48"/>
      <c r="BA36" s="53"/>
      <c r="BB36" s="77"/>
      <c r="BC36" s="47"/>
      <c r="BD36" s="46"/>
      <c r="BE36" s="46">
        <v>0.2</v>
      </c>
      <c r="BF36" s="47">
        <f>T37</f>
        <v>26.366000000000003</v>
      </c>
      <c r="BG36" s="46"/>
      <c r="BH36" s="46"/>
      <c r="BI36" s="47"/>
      <c r="BJ36" s="48"/>
      <c r="BK36" s="48">
        <f>BF36</f>
        <v>26.366000000000003</v>
      </c>
      <c r="BL36" s="50">
        <v>42611</v>
      </c>
      <c r="BM36" s="48"/>
      <c r="BN36" s="48"/>
      <c r="BO36" s="47"/>
      <c r="BP36" s="47"/>
      <c r="BQ36" s="50"/>
      <c r="BR36" s="51"/>
    </row>
    <row r="37" spans="1:70" s="6" customFormat="1" ht="214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172</v>
      </c>
      <c r="M37" s="4">
        <f>BE36</f>
        <v>0.2</v>
      </c>
      <c r="N37" s="7">
        <f>M37*131.83</f>
        <v>26.366000000000003</v>
      </c>
      <c r="O37" s="4"/>
      <c r="P37" s="7">
        <f>N37*0.08</f>
        <v>2.1092800000000005</v>
      </c>
      <c r="Q37" s="7">
        <f>N37*0.9</f>
        <v>23.729400000000002</v>
      </c>
      <c r="R37" s="7">
        <v>0</v>
      </c>
      <c r="S37" s="7">
        <f>N37*0.02</f>
        <v>0.52732000000000012</v>
      </c>
      <c r="T37" s="7">
        <f>SUM(P37:S37)</f>
        <v>26.366000000000003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7"/>
      <c r="AJ37" s="5"/>
      <c r="AK37" s="5"/>
      <c r="AL37" s="5"/>
      <c r="AM37" s="5"/>
      <c r="AN37" s="5"/>
      <c r="AO37" s="5"/>
      <c r="AP37" s="5"/>
      <c r="AQ37" s="27"/>
      <c r="AR37" s="5"/>
      <c r="AS37" s="27"/>
      <c r="AT37" s="5"/>
      <c r="AU37" s="5"/>
      <c r="AV37" s="5"/>
      <c r="AW37" s="5"/>
      <c r="AX37" s="5"/>
      <c r="AY37" s="5"/>
      <c r="AZ37" s="5"/>
      <c r="BA37" s="26"/>
      <c r="BB37" s="28"/>
      <c r="BC37" s="7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76" customFormat="1" ht="237" customHeight="1" x14ac:dyDescent="0.25">
      <c r="A38" s="67" t="s">
        <v>59</v>
      </c>
      <c r="B38" s="68" t="s">
        <v>79</v>
      </c>
      <c r="C38" s="69">
        <v>466.1</v>
      </c>
      <c r="D38" s="69"/>
      <c r="E38" s="70">
        <v>13</v>
      </c>
      <c r="F38" s="68" t="s">
        <v>99</v>
      </c>
      <c r="G38" s="68" t="s">
        <v>43</v>
      </c>
      <c r="H38" s="68" t="s">
        <v>121</v>
      </c>
      <c r="I38" s="68" t="s">
        <v>139</v>
      </c>
      <c r="J38" s="68" t="s">
        <v>159</v>
      </c>
      <c r="K38" s="70" t="s">
        <v>184</v>
      </c>
      <c r="L38" s="70"/>
      <c r="M38" s="70"/>
      <c r="N38" s="73">
        <f>SUM(N39)</f>
        <v>33.03</v>
      </c>
      <c r="O38" s="73">
        <f t="shared" ref="O38:T38" si="18">SUM(O39)</f>
        <v>0</v>
      </c>
      <c r="P38" s="73">
        <f t="shared" si="18"/>
        <v>2.6424000000000003</v>
      </c>
      <c r="Q38" s="73">
        <f t="shared" si="18"/>
        <v>28.405799999999999</v>
      </c>
      <c r="R38" s="73">
        <f t="shared" si="18"/>
        <v>0</v>
      </c>
      <c r="S38" s="73">
        <f t="shared" si="18"/>
        <v>1.9818</v>
      </c>
      <c r="T38" s="73">
        <f t="shared" si="18"/>
        <v>33.03</v>
      </c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0"/>
      <c r="AF38" s="78"/>
      <c r="AG38" s="78"/>
      <c r="AH38" s="71"/>
      <c r="AI38" s="72"/>
      <c r="AJ38" s="78"/>
      <c r="AK38" s="78"/>
      <c r="AL38" s="71"/>
      <c r="AM38" s="71"/>
      <c r="AN38" s="71"/>
      <c r="AO38" s="71"/>
      <c r="AP38" s="71"/>
      <c r="AQ38" s="72"/>
      <c r="AR38" s="78"/>
      <c r="AS38" s="72"/>
      <c r="AT38" s="78"/>
      <c r="AU38" s="71"/>
      <c r="AV38" s="71"/>
      <c r="AW38" s="71"/>
      <c r="AX38" s="71"/>
      <c r="AY38" s="71"/>
      <c r="AZ38" s="71"/>
      <c r="BA38" s="72">
        <v>0.03</v>
      </c>
      <c r="BB38" s="73">
        <f>T39</f>
        <v>33.03</v>
      </c>
      <c r="BC38" s="73"/>
      <c r="BD38" s="70"/>
      <c r="BE38" s="70"/>
      <c r="BF38" s="73"/>
      <c r="BG38" s="70"/>
      <c r="BH38" s="70"/>
      <c r="BI38" s="73"/>
      <c r="BJ38" s="71"/>
      <c r="BK38" s="71">
        <f>BB38</f>
        <v>33.03</v>
      </c>
      <c r="BL38" s="74">
        <v>42614</v>
      </c>
      <c r="BM38" s="71"/>
      <c r="BN38" s="71"/>
      <c r="BO38" s="73"/>
      <c r="BP38" s="73"/>
      <c r="BQ38" s="74"/>
      <c r="BR38" s="75"/>
    </row>
    <row r="39" spans="1:70" s="6" customFormat="1" ht="156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>
        <f>BA38</f>
        <v>0.03</v>
      </c>
      <c r="N39" s="7">
        <f>M39*1101</f>
        <v>33.03</v>
      </c>
      <c r="O39" s="7"/>
      <c r="P39" s="7">
        <f>N39*0.08</f>
        <v>2.6424000000000003</v>
      </c>
      <c r="Q39" s="7">
        <f>N39*0.86</f>
        <v>28.405799999999999</v>
      </c>
      <c r="R39" s="7">
        <v>0</v>
      </c>
      <c r="S39" s="7">
        <f>N39*0.06</f>
        <v>1.9818</v>
      </c>
      <c r="T39" s="7">
        <f t="shared" ref="T39" si="19">SUM(P39:S39)</f>
        <v>33.03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26"/>
      <c r="AJ39" s="13"/>
      <c r="AK39" s="13"/>
      <c r="AL39" s="5"/>
      <c r="AM39" s="5"/>
      <c r="AN39" s="5"/>
      <c r="AO39" s="5"/>
      <c r="AP39" s="5"/>
      <c r="AQ39" s="26"/>
      <c r="AR39" s="13"/>
      <c r="AS39" s="26"/>
      <c r="AT39" s="13"/>
      <c r="AU39" s="5"/>
      <c r="AV39" s="5"/>
      <c r="AW39" s="5"/>
      <c r="AX39" s="5"/>
      <c r="AY39" s="5"/>
      <c r="AZ39" s="5"/>
      <c r="BA39" s="26"/>
      <c r="BB39" s="32"/>
      <c r="BC39" s="13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76" customFormat="1" ht="268.5" customHeight="1" x14ac:dyDescent="0.25">
      <c r="A40" s="67" t="s">
        <v>60</v>
      </c>
      <c r="B40" s="68" t="s">
        <v>80</v>
      </c>
      <c r="C40" s="69">
        <v>466.1</v>
      </c>
      <c r="D40" s="69"/>
      <c r="E40" s="70">
        <v>12</v>
      </c>
      <c r="F40" s="68" t="s">
        <v>100</v>
      </c>
      <c r="G40" s="68" t="s">
        <v>108</v>
      </c>
      <c r="H40" s="68" t="s">
        <v>122</v>
      </c>
      <c r="I40" s="68" t="s">
        <v>140</v>
      </c>
      <c r="J40" s="68" t="s">
        <v>160</v>
      </c>
      <c r="K40" s="70" t="s">
        <v>185</v>
      </c>
      <c r="L40" s="70"/>
      <c r="M40" s="70"/>
      <c r="N40" s="70">
        <f>SUM(N41:N42)</f>
        <v>268.61400000000003</v>
      </c>
      <c r="O40" s="70">
        <f t="shared" ref="O40:T40" si="20">SUM(O41:O42)</f>
        <v>0</v>
      </c>
      <c r="P40" s="70">
        <f t="shared" si="20"/>
        <v>21.48912</v>
      </c>
      <c r="Q40" s="70">
        <f t="shared" si="20"/>
        <v>240.4314</v>
      </c>
      <c r="R40" s="70">
        <f t="shared" si="20"/>
        <v>0</v>
      </c>
      <c r="S40" s="70">
        <f t="shared" si="20"/>
        <v>6.6934800000000001</v>
      </c>
      <c r="T40" s="70">
        <f t="shared" si="20"/>
        <v>268.61400000000003</v>
      </c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2">
        <v>0.03</v>
      </c>
      <c r="BB40" s="73">
        <f>T41</f>
        <v>33.03</v>
      </c>
      <c r="BC40" s="73"/>
      <c r="BD40" s="70"/>
      <c r="BE40" s="70"/>
      <c r="BF40" s="73"/>
      <c r="BG40" s="70"/>
      <c r="BH40" s="70"/>
      <c r="BI40" s="70" t="s">
        <v>187</v>
      </c>
      <c r="BJ40" s="73">
        <f>T42</f>
        <v>235.584</v>
      </c>
      <c r="BK40" s="73">
        <f>BB40+BJ40</f>
        <v>268.61400000000003</v>
      </c>
      <c r="BL40" s="74">
        <v>42614</v>
      </c>
      <c r="BM40" s="71"/>
      <c r="BN40" s="71"/>
      <c r="BO40" s="73"/>
      <c r="BP40" s="73"/>
      <c r="BQ40" s="74"/>
      <c r="BR40" s="75"/>
    </row>
    <row r="41" spans="1:70" s="6" customFormat="1" ht="146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16</v>
      </c>
      <c r="M41" s="4">
        <f>BA40</f>
        <v>0.03</v>
      </c>
      <c r="N41" s="7">
        <f>M41*1101</f>
        <v>33.03</v>
      </c>
      <c r="O41" s="7"/>
      <c r="P41" s="7">
        <f>N41*0.08</f>
        <v>2.6424000000000003</v>
      </c>
      <c r="Q41" s="7">
        <f>N41*0.86</f>
        <v>28.405799999999999</v>
      </c>
      <c r="R41" s="7">
        <v>0</v>
      </c>
      <c r="S41" s="7">
        <f>N41*0.06</f>
        <v>1.9818</v>
      </c>
      <c r="T41" s="7">
        <f t="shared" ref="T41" si="21">SUM(P41:S41)</f>
        <v>33.03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6"/>
      <c r="BB41" s="26"/>
      <c r="BC41" s="4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6.2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33"/>
      <c r="L42" s="33" t="s">
        <v>186</v>
      </c>
      <c r="M42" s="33" t="str">
        <f>BI40</f>
        <v>0,3 (замена на СИП) с заменой 6-ти опор</v>
      </c>
      <c r="N42" s="34">
        <f>0.3*393.88+6*19.57</f>
        <v>235.584</v>
      </c>
      <c r="O42" s="33"/>
      <c r="P42" s="34">
        <f>N42*0.08</f>
        <v>18.846720000000001</v>
      </c>
      <c r="Q42" s="34">
        <f>N42*0.9</f>
        <v>212.0256</v>
      </c>
      <c r="R42" s="33">
        <v>0</v>
      </c>
      <c r="S42" s="34">
        <f>N42*0.02</f>
        <v>4.7116800000000003</v>
      </c>
      <c r="T42" s="34">
        <f>SUM(P42:S42)</f>
        <v>235.584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26"/>
      <c r="BB42" s="26"/>
      <c r="BC42" s="4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76" customFormat="1" ht="409.6" customHeight="1" x14ac:dyDescent="0.25">
      <c r="A43" s="67" t="s">
        <v>61</v>
      </c>
      <c r="B43" s="68" t="s">
        <v>81</v>
      </c>
      <c r="C43" s="69">
        <v>466.1</v>
      </c>
      <c r="D43" s="69"/>
      <c r="E43" s="70">
        <v>15</v>
      </c>
      <c r="F43" s="68" t="s">
        <v>101</v>
      </c>
      <c r="G43" s="68" t="s">
        <v>43</v>
      </c>
      <c r="H43" s="68" t="s">
        <v>123</v>
      </c>
      <c r="I43" s="68" t="s">
        <v>141</v>
      </c>
      <c r="J43" s="68" t="s">
        <v>161</v>
      </c>
      <c r="K43" s="70" t="s">
        <v>188</v>
      </c>
      <c r="L43" s="70"/>
      <c r="M43" s="70"/>
      <c r="N43" s="73">
        <f>SUM(N44:N48)</f>
        <v>745.16000000000008</v>
      </c>
      <c r="O43" s="73">
        <f t="shared" ref="O43:T43" si="22">SUM(O44:O48)</f>
        <v>0</v>
      </c>
      <c r="P43" s="73">
        <f t="shared" si="22"/>
        <v>43.261600000000001</v>
      </c>
      <c r="Q43" s="73">
        <f t="shared" si="22"/>
        <v>349.98939999999999</v>
      </c>
      <c r="R43" s="73">
        <f t="shared" si="22"/>
        <v>326.85000000000002</v>
      </c>
      <c r="S43" s="73">
        <f t="shared" si="22"/>
        <v>25.059000000000001</v>
      </c>
      <c r="T43" s="73">
        <f t="shared" si="22"/>
        <v>745.16</v>
      </c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0">
        <v>0.01</v>
      </c>
      <c r="AF43" s="73">
        <f>T44</f>
        <v>14.220000000000002</v>
      </c>
      <c r="AG43" s="73"/>
      <c r="AH43" s="71"/>
      <c r="AI43" s="72">
        <v>1</v>
      </c>
      <c r="AJ43" s="73">
        <f>T45</f>
        <v>60.44</v>
      </c>
      <c r="AK43" s="73"/>
      <c r="AL43" s="71"/>
      <c r="AM43" s="71"/>
      <c r="AN43" s="71"/>
      <c r="AO43" s="71"/>
      <c r="AP43" s="71"/>
      <c r="AQ43" s="72" t="s">
        <v>183</v>
      </c>
      <c r="AR43" s="73">
        <f>T46</f>
        <v>324.83999999999997</v>
      </c>
      <c r="AS43" s="72">
        <v>1</v>
      </c>
      <c r="AT43" s="73">
        <f>T47</f>
        <v>15.36</v>
      </c>
      <c r="AU43" s="71"/>
      <c r="AV43" s="71"/>
      <c r="AW43" s="71"/>
      <c r="AX43" s="71"/>
      <c r="AY43" s="71"/>
      <c r="AZ43" s="71"/>
      <c r="BA43" s="72">
        <v>0.3</v>
      </c>
      <c r="BB43" s="73">
        <f>T48</f>
        <v>330.29999999999995</v>
      </c>
      <c r="BC43" s="73"/>
      <c r="BD43" s="70"/>
      <c r="BE43" s="70"/>
      <c r="BF43" s="73"/>
      <c r="BG43" s="70"/>
      <c r="BH43" s="70"/>
      <c r="BI43" s="73"/>
      <c r="BJ43" s="71"/>
      <c r="BK43" s="71">
        <f>AF43+AJ43+AR43+AT43+BB43</f>
        <v>745.16</v>
      </c>
      <c r="BL43" s="74">
        <v>42614</v>
      </c>
      <c r="BM43" s="71"/>
      <c r="BN43" s="71"/>
      <c r="BO43" s="73"/>
      <c r="BP43" s="73"/>
      <c r="BQ43" s="74"/>
      <c r="BR43" s="75"/>
    </row>
    <row r="44" spans="1:70" s="6" customFormat="1" ht="129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7</v>
      </c>
      <c r="M44" s="4">
        <f>AE43</f>
        <v>0.01</v>
      </c>
      <c r="N44" s="7">
        <f>M44*1422</f>
        <v>14.22</v>
      </c>
      <c r="O44" s="7"/>
      <c r="P44" s="7">
        <f>N44*0.08</f>
        <v>1.1376000000000002</v>
      </c>
      <c r="Q44" s="7">
        <f>N44*0.87</f>
        <v>12.371400000000001</v>
      </c>
      <c r="R44" s="7">
        <v>0</v>
      </c>
      <c r="S44" s="7">
        <f>N44*0.05</f>
        <v>0.71100000000000008</v>
      </c>
      <c r="T44" s="7">
        <f>SUM(P44:S44)</f>
        <v>14.220000000000002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6"/>
      <c r="BB44" s="26"/>
      <c r="BC44" s="4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29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9</v>
      </c>
      <c r="M45" s="4">
        <f>AI43</f>
        <v>1</v>
      </c>
      <c r="N45" s="7">
        <f>T45</f>
        <v>60.44</v>
      </c>
      <c r="O45" s="7"/>
      <c r="P45" s="7">
        <v>4.4800000000000004</v>
      </c>
      <c r="Q45" s="7">
        <v>8.6999999999999993</v>
      </c>
      <c r="R45" s="7">
        <v>45.18</v>
      </c>
      <c r="S45" s="7">
        <v>2.08</v>
      </c>
      <c r="T45" s="7">
        <f t="shared" ref="T45:T48" si="23">SUM(P45:S45)</f>
        <v>60.44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6"/>
      <c r="BB45" s="26"/>
      <c r="BC45" s="4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29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12</v>
      </c>
      <c r="M46" s="4" t="str">
        <f>AQ43</f>
        <v>СТП 63 кВА</v>
      </c>
      <c r="N46" s="7">
        <f>T46</f>
        <v>324.83999999999997</v>
      </c>
      <c r="O46" s="7"/>
      <c r="P46" s="7">
        <v>10.08</v>
      </c>
      <c r="Q46" s="7">
        <v>42.69</v>
      </c>
      <c r="R46" s="7">
        <v>269.62</v>
      </c>
      <c r="S46" s="7">
        <v>2.4500000000000002</v>
      </c>
      <c r="T46" s="7">
        <f t="shared" si="23"/>
        <v>324.83999999999997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26"/>
      <c r="BB46" s="26"/>
      <c r="BC46" s="4"/>
      <c r="BD46" s="4"/>
      <c r="BE46" s="4"/>
      <c r="BF46" s="7"/>
      <c r="BG46" s="4"/>
      <c r="BH46" s="4"/>
      <c r="BI46" s="7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9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26</v>
      </c>
      <c r="M47" s="4">
        <f>AS43</f>
        <v>1</v>
      </c>
      <c r="N47" s="7">
        <f>T47</f>
        <v>15.36</v>
      </c>
      <c r="O47" s="7"/>
      <c r="P47" s="7">
        <v>1.1399999999999999</v>
      </c>
      <c r="Q47" s="7">
        <v>2.17</v>
      </c>
      <c r="R47" s="7">
        <v>12.05</v>
      </c>
      <c r="S47" s="7">
        <v>0</v>
      </c>
      <c r="T47" s="7">
        <f t="shared" si="23"/>
        <v>15.36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6"/>
      <c r="BB47" s="26"/>
      <c r="BC47" s="4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9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16</v>
      </c>
      <c r="M48" s="4">
        <f>BA43</f>
        <v>0.3</v>
      </c>
      <c r="N48" s="7">
        <f>M48*1101</f>
        <v>330.3</v>
      </c>
      <c r="O48" s="7"/>
      <c r="P48" s="7">
        <f>N48*0.08</f>
        <v>26.424000000000003</v>
      </c>
      <c r="Q48" s="7">
        <f>N48*0.86</f>
        <v>284.05799999999999</v>
      </c>
      <c r="R48" s="7">
        <v>0</v>
      </c>
      <c r="S48" s="7">
        <f>N48*0.06</f>
        <v>19.818000000000001</v>
      </c>
      <c r="T48" s="7">
        <f t="shared" si="23"/>
        <v>330.29999999999995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26"/>
      <c r="BB48" s="26"/>
      <c r="BC48" s="4"/>
      <c r="BD48" s="4"/>
      <c r="BE48" s="4"/>
      <c r="BF48" s="7"/>
      <c r="BG48" s="4"/>
      <c r="BH48" s="4"/>
      <c r="BI48" s="7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76" customFormat="1" ht="243.75" customHeight="1" x14ac:dyDescent="0.25">
      <c r="A49" s="67" t="s">
        <v>62</v>
      </c>
      <c r="B49" s="68" t="s">
        <v>82</v>
      </c>
      <c r="C49" s="69">
        <v>466.1</v>
      </c>
      <c r="D49" s="69"/>
      <c r="E49" s="70">
        <v>15</v>
      </c>
      <c r="F49" s="68" t="s">
        <v>102</v>
      </c>
      <c r="G49" s="68" t="s">
        <v>43</v>
      </c>
      <c r="H49" s="68" t="s">
        <v>124</v>
      </c>
      <c r="I49" s="68" t="s">
        <v>142</v>
      </c>
      <c r="J49" s="68" t="s">
        <v>162</v>
      </c>
      <c r="K49" s="70" t="s">
        <v>189</v>
      </c>
      <c r="L49" s="70"/>
      <c r="M49" s="70"/>
      <c r="N49" s="73">
        <f>SUM(N50)</f>
        <v>33.03</v>
      </c>
      <c r="O49" s="73">
        <f t="shared" ref="O49:T49" si="24">SUM(O50)</f>
        <v>0</v>
      </c>
      <c r="P49" s="73">
        <f t="shared" si="24"/>
        <v>2.6424000000000003</v>
      </c>
      <c r="Q49" s="73">
        <f t="shared" si="24"/>
        <v>28.405799999999999</v>
      </c>
      <c r="R49" s="73">
        <f t="shared" si="24"/>
        <v>0</v>
      </c>
      <c r="S49" s="73">
        <f t="shared" si="24"/>
        <v>1.9818</v>
      </c>
      <c r="T49" s="73">
        <f t="shared" si="24"/>
        <v>33.03</v>
      </c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2">
        <v>0.03</v>
      </c>
      <c r="BB49" s="73">
        <f>T50</f>
        <v>33.03</v>
      </c>
      <c r="BC49" s="73"/>
      <c r="BD49" s="70"/>
      <c r="BE49" s="70"/>
      <c r="BF49" s="73"/>
      <c r="BG49" s="70"/>
      <c r="BH49" s="70"/>
      <c r="BI49" s="73"/>
      <c r="BJ49" s="71"/>
      <c r="BK49" s="71">
        <f>BB49</f>
        <v>33.03</v>
      </c>
      <c r="BL49" s="74">
        <v>42611</v>
      </c>
      <c r="BM49" s="71"/>
      <c r="BN49" s="71"/>
      <c r="BO49" s="73"/>
      <c r="BP49" s="73"/>
      <c r="BQ49" s="74"/>
      <c r="BR49" s="75"/>
    </row>
    <row r="50" spans="1:70" s="6" customFormat="1" ht="126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16</v>
      </c>
      <c r="M50" s="4">
        <f>BA49</f>
        <v>0.03</v>
      </c>
      <c r="N50" s="7">
        <f>M50*1101</f>
        <v>33.03</v>
      </c>
      <c r="O50" s="7"/>
      <c r="P50" s="7">
        <f>N50*0.08</f>
        <v>2.6424000000000003</v>
      </c>
      <c r="Q50" s="7">
        <f>N50*0.86</f>
        <v>28.405799999999999</v>
      </c>
      <c r="R50" s="7">
        <v>0</v>
      </c>
      <c r="S50" s="7">
        <f>N50*0.06</f>
        <v>1.9818</v>
      </c>
      <c r="T50" s="7">
        <f t="shared" ref="T50" si="25">SUM(P50:S50)</f>
        <v>33.03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26"/>
      <c r="BB50" s="26"/>
      <c r="BC50" s="4"/>
      <c r="BD50" s="4"/>
      <c r="BE50" s="4"/>
      <c r="BF50" s="7"/>
      <c r="BG50" s="4"/>
      <c r="BH50" s="4"/>
      <c r="BI50" s="7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76" customFormat="1" ht="409.6" customHeight="1" x14ac:dyDescent="0.25">
      <c r="A51" s="67" t="s">
        <v>63</v>
      </c>
      <c r="B51" s="68" t="s">
        <v>83</v>
      </c>
      <c r="C51" s="69">
        <v>466.1</v>
      </c>
      <c r="D51" s="69"/>
      <c r="E51" s="70">
        <v>15</v>
      </c>
      <c r="F51" s="68" t="s">
        <v>103</v>
      </c>
      <c r="G51" s="68" t="s">
        <v>43</v>
      </c>
      <c r="H51" s="68" t="s">
        <v>125</v>
      </c>
      <c r="I51" s="68" t="s">
        <v>143</v>
      </c>
      <c r="J51" s="68" t="s">
        <v>163</v>
      </c>
      <c r="K51" s="70" t="s">
        <v>190</v>
      </c>
      <c r="L51" s="70"/>
      <c r="M51" s="70"/>
      <c r="N51" s="73">
        <f>SUM(N52)</f>
        <v>528.48</v>
      </c>
      <c r="O51" s="73">
        <f t="shared" ref="O51:T51" si="26">SUM(O52)</f>
        <v>0</v>
      </c>
      <c r="P51" s="73">
        <f t="shared" si="26"/>
        <v>42.278400000000005</v>
      </c>
      <c r="Q51" s="73">
        <f t="shared" si="26"/>
        <v>454.49279999999999</v>
      </c>
      <c r="R51" s="73">
        <f t="shared" si="26"/>
        <v>0</v>
      </c>
      <c r="S51" s="73">
        <f t="shared" si="26"/>
        <v>31.7088</v>
      </c>
      <c r="T51" s="73">
        <f t="shared" si="26"/>
        <v>528.48</v>
      </c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2">
        <v>0.48</v>
      </c>
      <c r="BB51" s="73">
        <f>T52</f>
        <v>528.48</v>
      </c>
      <c r="BC51" s="73"/>
      <c r="BD51" s="70"/>
      <c r="BE51" s="70"/>
      <c r="BF51" s="73"/>
      <c r="BG51" s="70"/>
      <c r="BH51" s="70"/>
      <c r="BI51" s="73"/>
      <c r="BJ51" s="71"/>
      <c r="BK51" s="71">
        <f>BB51</f>
        <v>528.48</v>
      </c>
      <c r="BL51" s="74">
        <v>42615</v>
      </c>
      <c r="BM51" s="71" t="s">
        <v>191</v>
      </c>
      <c r="BN51" s="71"/>
      <c r="BO51" s="73"/>
      <c r="BP51" s="73"/>
      <c r="BQ51" s="74"/>
      <c r="BR51" s="75"/>
    </row>
    <row r="52" spans="1:70" s="6" customFormat="1" ht="156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16</v>
      </c>
      <c r="M52" s="4">
        <f>BA51</f>
        <v>0.48</v>
      </c>
      <c r="N52" s="7">
        <f>M52*1101</f>
        <v>528.48</v>
      </c>
      <c r="O52" s="7"/>
      <c r="P52" s="7">
        <f>N52*0.08</f>
        <v>42.278400000000005</v>
      </c>
      <c r="Q52" s="7">
        <f>N52*0.86</f>
        <v>454.49279999999999</v>
      </c>
      <c r="R52" s="7">
        <v>0</v>
      </c>
      <c r="S52" s="7">
        <f>N52*0.06</f>
        <v>31.7088</v>
      </c>
      <c r="T52" s="7">
        <f t="shared" ref="T52" si="27">SUM(P52:S52)</f>
        <v>528.48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26"/>
      <c r="BB52" s="26"/>
      <c r="BC52" s="4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76" customFormat="1" ht="408.75" customHeight="1" x14ac:dyDescent="0.25">
      <c r="A53" s="67" t="s">
        <v>64</v>
      </c>
      <c r="B53" s="68" t="s">
        <v>84</v>
      </c>
      <c r="C53" s="69">
        <v>466.1</v>
      </c>
      <c r="D53" s="69"/>
      <c r="E53" s="70">
        <v>15</v>
      </c>
      <c r="F53" s="68" t="s">
        <v>104</v>
      </c>
      <c r="G53" s="68" t="s">
        <v>43</v>
      </c>
      <c r="H53" s="68" t="s">
        <v>126</v>
      </c>
      <c r="I53" s="68" t="s">
        <v>144</v>
      </c>
      <c r="J53" s="68" t="s">
        <v>163</v>
      </c>
      <c r="K53" s="70" t="s">
        <v>190</v>
      </c>
      <c r="L53" s="70"/>
      <c r="M53" s="70"/>
      <c r="N53" s="73">
        <f>SUM(N54)</f>
        <v>132.12</v>
      </c>
      <c r="O53" s="73">
        <f t="shared" ref="O53:T53" si="28">SUM(O54)</f>
        <v>0</v>
      </c>
      <c r="P53" s="73">
        <f t="shared" si="28"/>
        <v>10.569600000000001</v>
      </c>
      <c r="Q53" s="73">
        <f t="shared" si="28"/>
        <v>113.6232</v>
      </c>
      <c r="R53" s="73">
        <f t="shared" si="28"/>
        <v>0</v>
      </c>
      <c r="S53" s="73">
        <f t="shared" si="28"/>
        <v>7.9272</v>
      </c>
      <c r="T53" s="73">
        <f t="shared" si="28"/>
        <v>132.12</v>
      </c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2">
        <v>0.12</v>
      </c>
      <c r="BB53" s="73">
        <f>T54</f>
        <v>132.12</v>
      </c>
      <c r="BC53" s="73"/>
      <c r="BD53" s="70"/>
      <c r="BE53" s="70"/>
      <c r="BF53" s="73"/>
      <c r="BG53" s="70"/>
      <c r="BH53" s="70"/>
      <c r="BI53" s="73"/>
      <c r="BJ53" s="71"/>
      <c r="BK53" s="71">
        <f>BB53</f>
        <v>132.12</v>
      </c>
      <c r="BL53" s="74">
        <v>42615</v>
      </c>
      <c r="BM53" s="71" t="s">
        <v>203</v>
      </c>
      <c r="BN53" s="71"/>
      <c r="BO53" s="73"/>
      <c r="BP53" s="73"/>
      <c r="BQ53" s="74"/>
      <c r="BR53" s="75"/>
    </row>
    <row r="54" spans="1:70" s="6" customFormat="1" ht="146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4">
        <f>BA53</f>
        <v>0.12</v>
      </c>
      <c r="N54" s="7">
        <f>M54*1101</f>
        <v>132.12</v>
      </c>
      <c r="O54" s="7"/>
      <c r="P54" s="7">
        <f>N54*0.08</f>
        <v>10.569600000000001</v>
      </c>
      <c r="Q54" s="7">
        <f>N54*0.86</f>
        <v>113.6232</v>
      </c>
      <c r="R54" s="7">
        <v>0</v>
      </c>
      <c r="S54" s="7">
        <f>N54*0.06</f>
        <v>7.9272</v>
      </c>
      <c r="T54" s="7">
        <f t="shared" ref="T54" si="29">SUM(P54:S54)</f>
        <v>132.12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27"/>
      <c r="AJ54" s="5"/>
      <c r="AK54" s="5"/>
      <c r="AL54" s="5"/>
      <c r="AM54" s="5"/>
      <c r="AN54" s="5"/>
      <c r="AO54" s="5"/>
      <c r="AP54" s="5"/>
      <c r="AQ54" s="27"/>
      <c r="AR54" s="5"/>
      <c r="AS54" s="27"/>
      <c r="AT54" s="5"/>
      <c r="AU54" s="5"/>
      <c r="AV54" s="5"/>
      <c r="AW54" s="5"/>
      <c r="AX54" s="5"/>
      <c r="AY54" s="5"/>
      <c r="AZ54" s="5"/>
      <c r="BA54" s="26"/>
      <c r="BB54" s="28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4" customFormat="1" ht="246.75" customHeight="1" x14ac:dyDescent="0.25">
      <c r="A55" s="55" t="s">
        <v>65</v>
      </c>
      <c r="B55" s="56" t="s">
        <v>85</v>
      </c>
      <c r="C55" s="57">
        <v>466.1</v>
      </c>
      <c r="D55" s="57"/>
      <c r="E55" s="58">
        <v>15</v>
      </c>
      <c r="F55" s="56" t="s">
        <v>105</v>
      </c>
      <c r="G55" s="56" t="s">
        <v>43</v>
      </c>
      <c r="H55" s="56" t="s">
        <v>127</v>
      </c>
      <c r="I55" s="56" t="s">
        <v>145</v>
      </c>
      <c r="J55" s="56" t="s">
        <v>164</v>
      </c>
      <c r="K55" s="58" t="s">
        <v>192</v>
      </c>
      <c r="L55" s="58"/>
      <c r="M55" s="58"/>
      <c r="N55" s="59">
        <f>SUM(N56)</f>
        <v>165.15</v>
      </c>
      <c r="O55" s="59">
        <f t="shared" ref="O55:T55" si="30">SUM(O56)</f>
        <v>0</v>
      </c>
      <c r="P55" s="59">
        <f t="shared" si="30"/>
        <v>13.212000000000002</v>
      </c>
      <c r="Q55" s="59">
        <f t="shared" si="30"/>
        <v>142.029</v>
      </c>
      <c r="R55" s="59">
        <f t="shared" si="30"/>
        <v>0</v>
      </c>
      <c r="S55" s="59">
        <f t="shared" si="30"/>
        <v>9.9090000000000007</v>
      </c>
      <c r="T55" s="59">
        <f t="shared" si="30"/>
        <v>165.14999999999998</v>
      </c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79"/>
      <c r="AJ55" s="60"/>
      <c r="AK55" s="60"/>
      <c r="AL55" s="60"/>
      <c r="AM55" s="60"/>
      <c r="AN55" s="60"/>
      <c r="AO55" s="60"/>
      <c r="AP55" s="60"/>
      <c r="AQ55" s="79"/>
      <c r="AR55" s="60"/>
      <c r="AS55" s="79"/>
      <c r="AT55" s="60"/>
      <c r="AU55" s="60"/>
      <c r="AV55" s="60"/>
      <c r="AW55" s="60"/>
      <c r="AX55" s="60"/>
      <c r="AY55" s="58"/>
      <c r="AZ55" s="80"/>
      <c r="BA55" s="61">
        <v>0.15</v>
      </c>
      <c r="BB55" s="59">
        <f>T56</f>
        <v>165.14999999999998</v>
      </c>
      <c r="BC55" s="59"/>
      <c r="BD55" s="60"/>
      <c r="BE55" s="60"/>
      <c r="BF55" s="60"/>
      <c r="BG55" s="60"/>
      <c r="BH55" s="60"/>
      <c r="BI55" s="60"/>
      <c r="BJ55" s="60"/>
      <c r="BK55" s="60">
        <f>BB55</f>
        <v>165.14999999999998</v>
      </c>
      <c r="BL55" s="62">
        <v>42608</v>
      </c>
      <c r="BM55" s="60"/>
      <c r="BN55" s="60"/>
      <c r="BO55" s="59"/>
      <c r="BP55" s="59"/>
      <c r="BQ55" s="62"/>
      <c r="BR55" s="63"/>
    </row>
    <row r="56" spans="1:70" s="6" customFormat="1" ht="144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4">
        <f>BA55</f>
        <v>0.15</v>
      </c>
      <c r="N56" s="7">
        <f>M56*1101</f>
        <v>165.15</v>
      </c>
      <c r="O56" s="7"/>
      <c r="P56" s="7">
        <f>N56*0.08</f>
        <v>13.212000000000002</v>
      </c>
      <c r="Q56" s="7">
        <f>N56*0.86</f>
        <v>142.029</v>
      </c>
      <c r="R56" s="7">
        <v>0</v>
      </c>
      <c r="S56" s="7">
        <f>N56*0.06</f>
        <v>9.9090000000000007</v>
      </c>
      <c r="T56" s="7">
        <f t="shared" ref="T56" si="31">SUM(P56:S56)</f>
        <v>165.14999999999998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27"/>
      <c r="AJ56" s="5"/>
      <c r="AK56" s="5"/>
      <c r="AL56" s="5"/>
      <c r="AM56" s="5"/>
      <c r="AN56" s="5"/>
      <c r="AO56" s="5"/>
      <c r="AP56" s="5"/>
      <c r="AQ56" s="27"/>
      <c r="AR56" s="5"/>
      <c r="AS56" s="27"/>
      <c r="AT56" s="5"/>
      <c r="AU56" s="5"/>
      <c r="AV56" s="5"/>
      <c r="AW56" s="5"/>
      <c r="AX56" s="5"/>
      <c r="AY56" s="4"/>
      <c r="AZ56" s="13"/>
      <c r="BA56" s="32"/>
      <c r="BB56" s="13"/>
      <c r="BC56" s="13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4" customFormat="1" ht="192" customHeight="1" x14ac:dyDescent="0.25">
      <c r="A57" s="55" t="s">
        <v>66</v>
      </c>
      <c r="B57" s="56" t="s">
        <v>86</v>
      </c>
      <c r="C57" s="57">
        <v>466.1</v>
      </c>
      <c r="D57" s="57"/>
      <c r="E57" s="58">
        <v>15</v>
      </c>
      <c r="F57" s="56" t="s">
        <v>106</v>
      </c>
      <c r="G57" s="56" t="s">
        <v>44</v>
      </c>
      <c r="H57" s="56" t="s">
        <v>128</v>
      </c>
      <c r="I57" s="56" t="s">
        <v>146</v>
      </c>
      <c r="J57" s="56" t="s">
        <v>165</v>
      </c>
      <c r="K57" s="58" t="s">
        <v>200</v>
      </c>
      <c r="L57" s="58"/>
      <c r="M57" s="58"/>
      <c r="N57" s="58">
        <f>SUM(N58)</f>
        <v>154.14000000000001</v>
      </c>
      <c r="O57" s="58">
        <f t="shared" ref="O57:T57" si="32">SUM(O58)</f>
        <v>0</v>
      </c>
      <c r="P57" s="59">
        <f t="shared" si="32"/>
        <v>12.331200000000001</v>
      </c>
      <c r="Q57" s="59">
        <f t="shared" si="32"/>
        <v>132.56040000000002</v>
      </c>
      <c r="R57" s="59">
        <f t="shared" si="32"/>
        <v>0</v>
      </c>
      <c r="S57" s="59">
        <f t="shared" si="32"/>
        <v>9.2484000000000002</v>
      </c>
      <c r="T57" s="58">
        <f t="shared" si="32"/>
        <v>154.14000000000001</v>
      </c>
      <c r="U57" s="60"/>
      <c r="V57" s="60"/>
      <c r="W57" s="60"/>
      <c r="X57" s="60"/>
      <c r="Y57" s="60"/>
      <c r="Z57" s="60"/>
      <c r="AA57" s="60"/>
      <c r="AB57" s="60"/>
      <c r="AC57" s="58"/>
      <c r="AD57" s="59"/>
      <c r="AE57" s="59"/>
      <c r="AF57" s="80"/>
      <c r="AG57" s="80"/>
      <c r="AH57" s="60"/>
      <c r="AI57" s="61"/>
      <c r="AJ57" s="59"/>
      <c r="AK57" s="59"/>
      <c r="AL57" s="60"/>
      <c r="AM57" s="60"/>
      <c r="AN57" s="60"/>
      <c r="AO57" s="60"/>
      <c r="AP57" s="60"/>
      <c r="AQ57" s="61"/>
      <c r="AR57" s="59"/>
      <c r="AS57" s="61"/>
      <c r="AT57" s="59"/>
      <c r="AU57" s="60"/>
      <c r="AV57" s="60"/>
      <c r="AW57" s="60"/>
      <c r="AX57" s="60"/>
      <c r="AY57" s="58"/>
      <c r="AZ57" s="59"/>
      <c r="BA57" s="61">
        <v>0.14000000000000001</v>
      </c>
      <c r="BB57" s="58">
        <f>T58</f>
        <v>154.14000000000001</v>
      </c>
      <c r="BC57" s="58"/>
      <c r="BD57" s="60"/>
      <c r="BE57" s="60"/>
      <c r="BF57" s="60"/>
      <c r="BG57" s="60"/>
      <c r="BH57" s="60"/>
      <c r="BI57" s="60"/>
      <c r="BJ57" s="60"/>
      <c r="BK57" s="60">
        <f>BB57</f>
        <v>154.14000000000001</v>
      </c>
      <c r="BL57" s="62">
        <v>42614</v>
      </c>
      <c r="BM57" s="60"/>
      <c r="BN57" s="60"/>
      <c r="BO57" s="59"/>
      <c r="BP57" s="59"/>
      <c r="BQ57" s="62"/>
      <c r="BR57" s="63"/>
    </row>
    <row r="58" spans="1:70" s="6" customFormat="1" ht="192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BA57</f>
        <v>0.14000000000000001</v>
      </c>
      <c r="N58" s="4">
        <f>1101*M58</f>
        <v>154.14000000000001</v>
      </c>
      <c r="O58" s="4"/>
      <c r="P58" s="7">
        <f>0.08*N58</f>
        <v>12.331200000000001</v>
      </c>
      <c r="Q58" s="7">
        <f>0.86*N58</f>
        <v>132.56040000000002</v>
      </c>
      <c r="R58" s="7">
        <v>0</v>
      </c>
      <c r="S58" s="7">
        <f>0.06*N58</f>
        <v>9.2484000000000002</v>
      </c>
      <c r="T58" s="4">
        <f>P58+Q58+R58+S58</f>
        <v>154.14000000000001</v>
      </c>
      <c r="U58" s="5"/>
      <c r="V58" s="5"/>
      <c r="W58" s="5"/>
      <c r="X58" s="5"/>
      <c r="Y58" s="5"/>
      <c r="Z58" s="5"/>
      <c r="AA58" s="5"/>
      <c r="AB58" s="5"/>
      <c r="AC58" s="26"/>
      <c r="AD58" s="7"/>
      <c r="AE58" s="7"/>
      <c r="AF58" s="13"/>
      <c r="AG58" s="13"/>
      <c r="AH58" s="5"/>
      <c r="AI58" s="26"/>
      <c r="AJ58" s="7"/>
      <c r="AK58" s="7"/>
      <c r="AL58" s="5"/>
      <c r="AM58" s="5"/>
      <c r="AN58" s="5"/>
      <c r="AO58" s="5"/>
      <c r="AP58" s="5"/>
      <c r="AQ58" s="26"/>
      <c r="AR58" s="7"/>
      <c r="AS58" s="26"/>
      <c r="AT58" s="7"/>
      <c r="AU58" s="5"/>
      <c r="AV58" s="5"/>
      <c r="AW58" s="5"/>
      <c r="AX58" s="5"/>
      <c r="AY58" s="4"/>
      <c r="AZ58" s="7"/>
      <c r="BA58" s="26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6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6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27"/>
      <c r="AD59" s="5"/>
      <c r="AE59" s="4"/>
      <c r="AF59" s="13"/>
      <c r="AG59" s="13"/>
      <c r="AH59" s="5"/>
      <c r="AI59" s="26"/>
      <c r="AJ59" s="13"/>
      <c r="AK59" s="13"/>
      <c r="AL59" s="5"/>
      <c r="AM59" s="5"/>
      <c r="AN59" s="5"/>
      <c r="AO59" s="5"/>
      <c r="AP59" s="5"/>
      <c r="AQ59" s="26"/>
      <c r="AR59" s="13"/>
      <c r="AS59" s="26"/>
      <c r="AT59" s="13"/>
      <c r="AU59" s="5"/>
      <c r="AV59" s="5"/>
      <c r="AW59" s="5"/>
      <c r="AX59" s="5"/>
      <c r="AY59" s="4"/>
      <c r="AZ59" s="7"/>
      <c r="BA59" s="26"/>
      <c r="BB59" s="13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6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6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27"/>
      <c r="AD60" s="5"/>
      <c r="AE60" s="4"/>
      <c r="AF60" s="13"/>
      <c r="AG60" s="13"/>
      <c r="AH60" s="5"/>
      <c r="AI60" s="26"/>
      <c r="AJ60" s="13"/>
      <c r="AK60" s="13"/>
      <c r="AL60" s="5"/>
      <c r="AM60" s="5"/>
      <c r="AN60" s="5"/>
      <c r="AO60" s="5"/>
      <c r="AP60" s="5"/>
      <c r="AQ60" s="26"/>
      <c r="AR60" s="13"/>
      <c r="AS60" s="26"/>
      <c r="AT60" s="13"/>
      <c r="AU60" s="5"/>
      <c r="AV60" s="5"/>
      <c r="AW60" s="5"/>
      <c r="AX60" s="5"/>
      <c r="AY60" s="4"/>
      <c r="AZ60" s="7"/>
      <c r="BA60" s="26"/>
      <c r="BB60" s="13"/>
      <c r="BC60" s="13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6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6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27"/>
      <c r="AD61" s="5"/>
      <c r="AE61" s="4"/>
      <c r="AF61" s="13"/>
      <c r="AG61" s="13"/>
      <c r="AH61" s="5"/>
      <c r="AI61" s="26"/>
      <c r="AJ61" s="13"/>
      <c r="AK61" s="13"/>
      <c r="AL61" s="5"/>
      <c r="AM61" s="5"/>
      <c r="AN61" s="5"/>
      <c r="AO61" s="5"/>
      <c r="AP61" s="5"/>
      <c r="AQ61" s="26"/>
      <c r="AR61" s="13"/>
      <c r="AS61" s="26"/>
      <c r="AT61" s="13"/>
      <c r="AU61" s="5"/>
      <c r="AV61" s="5"/>
      <c r="AW61" s="5"/>
      <c r="AX61" s="5"/>
      <c r="AY61" s="4"/>
      <c r="AZ61" s="7"/>
      <c r="BA61" s="26"/>
      <c r="BB61" s="13"/>
      <c r="BC61" s="13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4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26"/>
      <c r="AD62" s="13"/>
      <c r="AE62" s="13"/>
      <c r="AF62" s="5"/>
      <c r="AG62" s="5"/>
      <c r="AH62" s="5"/>
      <c r="AI62" s="26"/>
      <c r="AJ62" s="13"/>
      <c r="AK62" s="13"/>
      <c r="AL62" s="5"/>
      <c r="AM62" s="5"/>
      <c r="AN62" s="5"/>
      <c r="AO62" s="5"/>
      <c r="AP62" s="5"/>
      <c r="AQ62" s="26"/>
      <c r="AR62" s="13"/>
      <c r="AS62" s="26"/>
      <c r="AT62" s="13"/>
      <c r="AU62" s="5"/>
      <c r="AV62" s="5"/>
      <c r="AW62" s="5"/>
      <c r="AX62" s="5"/>
      <c r="AY62" s="4"/>
      <c r="AZ62" s="7"/>
      <c r="BA62" s="26"/>
      <c r="BB62" s="13"/>
      <c r="BC62" s="13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98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26"/>
      <c r="AD63" s="17"/>
      <c r="AE63" s="17"/>
      <c r="AF63" s="5"/>
      <c r="AG63" s="5"/>
      <c r="AH63" s="5"/>
      <c r="AI63" s="26"/>
      <c r="AJ63" s="17"/>
      <c r="AK63" s="17"/>
      <c r="AL63" s="5"/>
      <c r="AM63" s="5"/>
      <c r="AN63" s="5"/>
      <c r="AO63" s="5"/>
      <c r="AP63" s="5"/>
      <c r="AQ63" s="26"/>
      <c r="AR63" s="13"/>
      <c r="AS63" s="26"/>
      <c r="AT63" s="7"/>
      <c r="AU63" s="5"/>
      <c r="AV63" s="5"/>
      <c r="AW63" s="5"/>
      <c r="AX63" s="5"/>
      <c r="AY63" s="4"/>
      <c r="AZ63" s="7"/>
      <c r="BA63" s="26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3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4"/>
      <c r="Q64" s="4"/>
      <c r="R64" s="4"/>
      <c r="S64" s="4"/>
      <c r="T64" s="7"/>
      <c r="U64" s="5"/>
      <c r="V64" s="5"/>
      <c r="W64" s="5"/>
      <c r="X64" s="5"/>
      <c r="Y64" s="5"/>
      <c r="Z64" s="5"/>
      <c r="AA64" s="5"/>
      <c r="AB64" s="5"/>
      <c r="AC64" s="26"/>
      <c r="AD64" s="17"/>
      <c r="AE64" s="17"/>
      <c r="AF64" s="5"/>
      <c r="AG64" s="5"/>
      <c r="AH64" s="5"/>
      <c r="AI64" s="26"/>
      <c r="AJ64" s="17"/>
      <c r="AK64" s="17"/>
      <c r="AL64" s="5"/>
      <c r="AM64" s="5"/>
      <c r="AN64" s="5"/>
      <c r="AO64" s="5"/>
      <c r="AP64" s="5"/>
      <c r="AQ64" s="26"/>
      <c r="AR64" s="13"/>
      <c r="AS64" s="26"/>
      <c r="AT64" s="7"/>
      <c r="AU64" s="5"/>
      <c r="AV64" s="5"/>
      <c r="AW64" s="5"/>
      <c r="AX64" s="5"/>
      <c r="AY64" s="4"/>
      <c r="AZ64" s="7"/>
      <c r="BA64" s="26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56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6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26"/>
      <c r="AD65" s="17"/>
      <c r="AE65" s="17"/>
      <c r="AF65" s="5"/>
      <c r="AG65" s="5"/>
      <c r="AH65" s="5"/>
      <c r="AI65" s="26"/>
      <c r="AJ65" s="17"/>
      <c r="AK65" s="17"/>
      <c r="AL65" s="5"/>
      <c r="AM65" s="5"/>
      <c r="AN65" s="5"/>
      <c r="AO65" s="5"/>
      <c r="AP65" s="5"/>
      <c r="AQ65" s="26"/>
      <c r="AR65" s="13"/>
      <c r="AS65" s="26"/>
      <c r="AT65" s="7"/>
      <c r="AU65" s="5"/>
      <c r="AV65" s="5"/>
      <c r="AW65" s="5"/>
      <c r="AX65" s="5"/>
      <c r="AY65" s="4"/>
      <c r="AZ65" s="7"/>
      <c r="BA65" s="26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33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26"/>
      <c r="AD66" s="17"/>
      <c r="AE66" s="4"/>
      <c r="AF66" s="5"/>
      <c r="AG66" s="5"/>
      <c r="AH66" s="5"/>
      <c r="AI66" s="26"/>
      <c r="AJ66" s="17"/>
      <c r="AK66" s="4"/>
      <c r="AL66" s="5"/>
      <c r="AM66" s="5"/>
      <c r="AN66" s="5"/>
      <c r="AO66" s="5"/>
      <c r="AP66" s="5"/>
      <c r="AQ66" s="26"/>
      <c r="AR66" s="7"/>
      <c r="AS66" s="26"/>
      <c r="AT66" s="7"/>
      <c r="AU66" s="5"/>
      <c r="AV66" s="5"/>
      <c r="AW66" s="5"/>
      <c r="AX66" s="5"/>
      <c r="AY66" s="4"/>
      <c r="AZ66" s="7"/>
      <c r="BA66" s="26"/>
      <c r="BB66" s="13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63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26"/>
      <c r="AD67" s="17"/>
      <c r="AE67" s="4"/>
      <c r="AF67" s="5"/>
      <c r="AG67" s="5"/>
      <c r="AH67" s="5"/>
      <c r="AI67" s="26"/>
      <c r="AJ67" s="17"/>
      <c r="AK67" s="4"/>
      <c r="AL67" s="5"/>
      <c r="AM67" s="5"/>
      <c r="AN67" s="5"/>
      <c r="AO67" s="5"/>
      <c r="AP67" s="5"/>
      <c r="AQ67" s="26"/>
      <c r="AR67" s="7"/>
      <c r="AS67" s="26"/>
      <c r="AT67" s="7"/>
      <c r="AU67" s="5"/>
      <c r="AV67" s="5"/>
      <c r="AW67" s="5"/>
      <c r="AX67" s="5"/>
      <c r="AY67" s="4"/>
      <c r="AZ67" s="7"/>
      <c r="BA67" s="26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58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6"/>
      <c r="N68" s="17"/>
      <c r="O68" s="17"/>
      <c r="P68" s="17"/>
      <c r="Q68" s="17"/>
      <c r="R68" s="17"/>
      <c r="S68" s="17"/>
      <c r="T68" s="17"/>
      <c r="U68" s="5"/>
      <c r="V68" s="5"/>
      <c r="W68" s="5"/>
      <c r="X68" s="5"/>
      <c r="Y68" s="5"/>
      <c r="Z68" s="5"/>
      <c r="AA68" s="5"/>
      <c r="AB68" s="5"/>
      <c r="AC68" s="26"/>
      <c r="AD68" s="17"/>
      <c r="AE68" s="4"/>
      <c r="AF68" s="5"/>
      <c r="AG68" s="5"/>
      <c r="AH68" s="5"/>
      <c r="AI68" s="26"/>
      <c r="AJ68" s="17"/>
      <c r="AK68" s="4"/>
      <c r="AL68" s="5"/>
      <c r="AM68" s="5"/>
      <c r="AN68" s="5"/>
      <c r="AO68" s="5"/>
      <c r="AP68" s="5"/>
      <c r="AQ68" s="26"/>
      <c r="AR68" s="7"/>
      <c r="AS68" s="26"/>
      <c r="AT68" s="7"/>
      <c r="AU68" s="5"/>
      <c r="AV68" s="5"/>
      <c r="AW68" s="5"/>
      <c r="AX68" s="5"/>
      <c r="AY68" s="4"/>
      <c r="AZ68" s="7"/>
      <c r="BA68" s="26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1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6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26"/>
      <c r="AD69" s="17"/>
      <c r="AE69" s="4"/>
      <c r="AF69" s="5"/>
      <c r="AG69" s="5"/>
      <c r="AH69" s="5"/>
      <c r="AI69" s="26"/>
      <c r="AJ69" s="17"/>
      <c r="AK69" s="4"/>
      <c r="AL69" s="5"/>
      <c r="AM69" s="5"/>
      <c r="AN69" s="5"/>
      <c r="AO69" s="5"/>
      <c r="AP69" s="5"/>
      <c r="AQ69" s="26"/>
      <c r="AR69" s="7"/>
      <c r="AS69" s="26"/>
      <c r="AT69" s="7"/>
      <c r="AU69" s="5"/>
      <c r="AV69" s="5"/>
      <c r="AW69" s="5"/>
      <c r="AX69" s="5"/>
      <c r="AY69" s="4"/>
      <c r="AZ69" s="7"/>
      <c r="BA69" s="26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91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4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26"/>
      <c r="AD70" s="17"/>
      <c r="AE70" s="4"/>
      <c r="AF70" s="5"/>
      <c r="AG70" s="5"/>
      <c r="AH70" s="5"/>
      <c r="AI70" s="26"/>
      <c r="AJ70" s="17"/>
      <c r="AK70" s="4"/>
      <c r="AL70" s="5"/>
      <c r="AM70" s="5"/>
      <c r="AN70" s="5"/>
      <c r="AO70" s="5"/>
      <c r="AP70" s="5"/>
      <c r="AQ70" s="26"/>
      <c r="AR70" s="7"/>
      <c r="AS70" s="26"/>
      <c r="AT70" s="7"/>
      <c r="AU70" s="5"/>
      <c r="AV70" s="5"/>
      <c r="AW70" s="5"/>
      <c r="AX70" s="5"/>
      <c r="AY70" s="4"/>
      <c r="AZ70" s="7"/>
      <c r="BA70" s="26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91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6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26"/>
      <c r="AD71" s="17"/>
      <c r="AE71" s="4"/>
      <c r="AF71" s="5"/>
      <c r="AG71" s="5"/>
      <c r="AH71" s="5"/>
      <c r="AI71" s="26"/>
      <c r="AJ71" s="17"/>
      <c r="AK71" s="4"/>
      <c r="AL71" s="5"/>
      <c r="AM71" s="5"/>
      <c r="AN71" s="5"/>
      <c r="AO71" s="5"/>
      <c r="AP71" s="5"/>
      <c r="AQ71" s="26"/>
      <c r="AR71" s="7"/>
      <c r="AS71" s="26"/>
      <c r="AT71" s="7"/>
      <c r="AU71" s="5"/>
      <c r="AV71" s="5"/>
      <c r="AW71" s="5"/>
      <c r="AX71" s="5"/>
      <c r="AY71" s="4"/>
      <c r="AZ71" s="7"/>
      <c r="BA71" s="26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47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26"/>
      <c r="N72" s="7"/>
      <c r="O72" s="7"/>
      <c r="P72" s="7"/>
      <c r="Q72" s="7"/>
      <c r="R72" s="7"/>
      <c r="S72" s="7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27"/>
      <c r="AJ72" s="5"/>
      <c r="AK72" s="5"/>
      <c r="AL72" s="5"/>
      <c r="AM72" s="5"/>
      <c r="AN72" s="5"/>
      <c r="AO72" s="5"/>
      <c r="AP72" s="5"/>
      <c r="AQ72" s="27"/>
      <c r="AR72" s="5"/>
      <c r="AS72" s="27"/>
      <c r="AT72" s="5"/>
      <c r="AU72" s="5"/>
      <c r="AV72" s="5"/>
      <c r="AW72" s="5"/>
      <c r="AX72" s="5"/>
      <c r="AY72" s="4"/>
      <c r="AZ72" s="7"/>
      <c r="BA72" s="26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71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6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27"/>
      <c r="AJ73" s="5"/>
      <c r="AK73" s="5"/>
      <c r="AL73" s="5"/>
      <c r="AM73" s="5"/>
      <c r="AN73" s="5"/>
      <c r="AO73" s="5"/>
      <c r="AP73" s="5"/>
      <c r="AQ73" s="27"/>
      <c r="AR73" s="5"/>
      <c r="AS73" s="27"/>
      <c r="AT73" s="5"/>
      <c r="AU73" s="5"/>
      <c r="AV73" s="5"/>
      <c r="AW73" s="5"/>
      <c r="AX73" s="5"/>
      <c r="AY73" s="4"/>
      <c r="AZ73" s="7"/>
      <c r="BA73" s="26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61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6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27"/>
      <c r="AJ74" s="5"/>
      <c r="AK74" s="5"/>
      <c r="AL74" s="5"/>
      <c r="AM74" s="5"/>
      <c r="AN74" s="5"/>
      <c r="AO74" s="5"/>
      <c r="AP74" s="5"/>
      <c r="AQ74" s="27"/>
      <c r="AR74" s="5"/>
      <c r="AS74" s="27"/>
      <c r="AT74" s="5"/>
      <c r="AU74" s="5"/>
      <c r="AV74" s="5"/>
      <c r="AW74" s="5"/>
      <c r="AX74" s="5"/>
      <c r="AY74" s="4"/>
      <c r="AZ74" s="7"/>
      <c r="BA74" s="26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04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27"/>
      <c r="AJ75" s="5"/>
      <c r="AK75" s="5"/>
      <c r="AL75" s="5"/>
      <c r="AM75" s="5"/>
      <c r="AN75" s="5"/>
      <c r="AO75" s="5"/>
      <c r="AP75" s="5"/>
      <c r="AQ75" s="27"/>
      <c r="AR75" s="5"/>
      <c r="AS75" s="27"/>
      <c r="AT75" s="5"/>
      <c r="AU75" s="5"/>
      <c r="AV75" s="5"/>
      <c r="AW75" s="5"/>
      <c r="AX75" s="5"/>
      <c r="AY75" s="4"/>
      <c r="AZ75" s="7"/>
      <c r="BA75" s="26"/>
      <c r="BB75" s="4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04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6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27"/>
      <c r="AJ76" s="5"/>
      <c r="AK76" s="5"/>
      <c r="AL76" s="5"/>
      <c r="AM76" s="5"/>
      <c r="AN76" s="5"/>
      <c r="AO76" s="5"/>
      <c r="AP76" s="5"/>
      <c r="AQ76" s="27"/>
      <c r="AR76" s="5"/>
      <c r="AS76" s="27"/>
      <c r="AT76" s="5"/>
      <c r="AU76" s="5"/>
      <c r="AV76" s="5"/>
      <c r="AW76" s="5"/>
      <c r="AX76" s="5"/>
      <c r="AY76" s="4"/>
      <c r="AZ76" s="7"/>
      <c r="BA76" s="26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04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6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27"/>
      <c r="AJ77" s="5"/>
      <c r="AK77" s="5"/>
      <c r="AL77" s="5"/>
      <c r="AM77" s="5"/>
      <c r="AN77" s="5"/>
      <c r="AO77" s="5"/>
      <c r="AP77" s="5"/>
      <c r="AQ77" s="27"/>
      <c r="AR77" s="5"/>
      <c r="AS77" s="27"/>
      <c r="AT77" s="5"/>
      <c r="AU77" s="5"/>
      <c r="AV77" s="5"/>
      <c r="AW77" s="5"/>
      <c r="AX77" s="5"/>
      <c r="AY77" s="4"/>
      <c r="AZ77" s="7"/>
      <c r="BA77" s="26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83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27"/>
      <c r="AJ78" s="5"/>
      <c r="AK78" s="5"/>
      <c r="AL78" s="5"/>
      <c r="AM78" s="5"/>
      <c r="AN78" s="5"/>
      <c r="AO78" s="5"/>
      <c r="AP78" s="5"/>
      <c r="AQ78" s="27"/>
      <c r="AR78" s="5"/>
      <c r="AS78" s="27"/>
      <c r="AT78" s="5"/>
      <c r="AU78" s="5"/>
      <c r="AV78" s="5"/>
      <c r="AW78" s="5"/>
      <c r="AX78" s="5"/>
      <c r="AY78" s="4"/>
      <c r="AZ78" s="7"/>
      <c r="BA78" s="26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26"/>
      <c r="AJ79" s="7"/>
      <c r="AK79" s="7"/>
      <c r="AL79" s="5"/>
      <c r="AM79" s="5"/>
      <c r="AN79" s="5"/>
      <c r="AO79" s="5"/>
      <c r="AP79" s="5"/>
      <c r="AQ79" s="26"/>
      <c r="AR79" s="7"/>
      <c r="AS79" s="26"/>
      <c r="AT79" s="7"/>
      <c r="AU79" s="5"/>
      <c r="AV79" s="5"/>
      <c r="AW79" s="5"/>
      <c r="AX79" s="5"/>
      <c r="AY79" s="4"/>
      <c r="AZ79" s="7"/>
      <c r="BA79" s="26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1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27"/>
      <c r="AJ80" s="5"/>
      <c r="AK80" s="5"/>
      <c r="AL80" s="5"/>
      <c r="AM80" s="5"/>
      <c r="AN80" s="5"/>
      <c r="AO80" s="5"/>
      <c r="AP80" s="5"/>
      <c r="AQ80" s="27"/>
      <c r="AR80" s="5"/>
      <c r="AS80" s="27"/>
      <c r="AT80" s="5"/>
      <c r="AU80" s="5"/>
      <c r="AV80" s="5"/>
      <c r="AW80" s="5"/>
      <c r="AX80" s="5"/>
      <c r="AY80" s="4"/>
      <c r="AZ80" s="7"/>
      <c r="BA80" s="26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1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26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27"/>
      <c r="AJ81" s="5"/>
      <c r="AK81" s="5"/>
      <c r="AL81" s="5"/>
      <c r="AM81" s="5"/>
      <c r="AN81" s="5"/>
      <c r="AO81" s="5"/>
      <c r="AP81" s="5"/>
      <c r="AQ81" s="27"/>
      <c r="AR81" s="5"/>
      <c r="AS81" s="27"/>
      <c r="AT81" s="5"/>
      <c r="AU81" s="5"/>
      <c r="AV81" s="5"/>
      <c r="AW81" s="5"/>
      <c r="AX81" s="5"/>
      <c r="AY81" s="4"/>
      <c r="AZ81" s="7"/>
      <c r="BA81" s="26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14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26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27"/>
      <c r="AJ82" s="5"/>
      <c r="AK82" s="5"/>
      <c r="AL82" s="5"/>
      <c r="AM82" s="5"/>
      <c r="AN82" s="5"/>
      <c r="AO82" s="5"/>
      <c r="AP82" s="5"/>
      <c r="AQ82" s="27"/>
      <c r="AR82" s="5"/>
      <c r="AS82" s="27"/>
      <c r="AT82" s="5"/>
      <c r="AU82" s="5"/>
      <c r="AV82" s="5"/>
      <c r="AW82" s="5"/>
      <c r="AX82" s="5"/>
      <c r="AY82" s="4"/>
      <c r="AZ82" s="7"/>
      <c r="BA82" s="26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14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26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27"/>
      <c r="AJ83" s="5"/>
      <c r="AK83" s="5"/>
      <c r="AL83" s="5"/>
      <c r="AM83" s="5"/>
      <c r="AN83" s="5"/>
      <c r="AO83" s="5"/>
      <c r="AP83" s="5"/>
      <c r="AQ83" s="27"/>
      <c r="AR83" s="5"/>
      <c r="AS83" s="27"/>
      <c r="AT83" s="5"/>
      <c r="AU83" s="5"/>
      <c r="AV83" s="5"/>
      <c r="AW83" s="5"/>
      <c r="AX83" s="5"/>
      <c r="AY83" s="4"/>
      <c r="AZ83" s="7"/>
      <c r="BA83" s="26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14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26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27"/>
      <c r="AJ84" s="5"/>
      <c r="AK84" s="5"/>
      <c r="AL84" s="5"/>
      <c r="AM84" s="5"/>
      <c r="AN84" s="5"/>
      <c r="AO84" s="5"/>
      <c r="AP84" s="5"/>
      <c r="AQ84" s="27"/>
      <c r="AR84" s="5"/>
      <c r="AS84" s="27"/>
      <c r="AT84" s="5"/>
      <c r="AU84" s="5"/>
      <c r="AV84" s="5"/>
      <c r="AW84" s="5"/>
      <c r="AX84" s="5"/>
      <c r="AY84" s="4"/>
      <c r="AZ84" s="7"/>
      <c r="BA84" s="26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4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27"/>
      <c r="AJ85" s="5"/>
      <c r="AK85" s="5"/>
      <c r="AL85" s="5"/>
      <c r="AM85" s="5"/>
      <c r="AN85" s="5"/>
      <c r="AO85" s="5"/>
      <c r="AP85" s="5"/>
      <c r="AQ85" s="27"/>
      <c r="AR85" s="5"/>
      <c r="AS85" s="27"/>
      <c r="AT85" s="5"/>
      <c r="AU85" s="5"/>
      <c r="AV85" s="5"/>
      <c r="AW85" s="5"/>
      <c r="AX85" s="5"/>
      <c r="AY85" s="4"/>
      <c r="AZ85" s="7"/>
      <c r="BA85" s="26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4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6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27"/>
      <c r="AJ86" s="5"/>
      <c r="AK86" s="5"/>
      <c r="AL86" s="5"/>
      <c r="AM86" s="5"/>
      <c r="AN86" s="5"/>
      <c r="AO86" s="5"/>
      <c r="AP86" s="5"/>
      <c r="AQ86" s="27"/>
      <c r="AR86" s="5"/>
      <c r="AS86" s="27"/>
      <c r="AT86" s="5"/>
      <c r="AU86" s="5"/>
      <c r="AV86" s="5"/>
      <c r="AW86" s="5"/>
      <c r="AX86" s="5"/>
      <c r="AY86" s="4"/>
      <c r="AZ86" s="7"/>
      <c r="BA86" s="26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16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17"/>
      <c r="AI87" s="27"/>
      <c r="AJ87" s="5"/>
      <c r="AK87" s="5"/>
      <c r="AL87" s="5"/>
      <c r="AM87" s="5"/>
      <c r="AN87" s="5"/>
      <c r="AO87" s="5"/>
      <c r="AP87" s="5"/>
      <c r="AQ87" s="27"/>
      <c r="AR87" s="5"/>
      <c r="AS87" s="27"/>
      <c r="AT87" s="5"/>
      <c r="AU87" s="5"/>
      <c r="AV87" s="5"/>
      <c r="AW87" s="5"/>
      <c r="AX87" s="5"/>
      <c r="AY87" s="4"/>
      <c r="AZ87" s="17"/>
      <c r="BA87" s="26"/>
      <c r="BB87" s="1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58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7"/>
      <c r="O88" s="17"/>
      <c r="P88" s="17"/>
      <c r="Q88" s="17"/>
      <c r="R88" s="17"/>
      <c r="S88" s="17"/>
      <c r="T88" s="17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27"/>
      <c r="AJ88" s="5"/>
      <c r="AK88" s="5"/>
      <c r="AL88" s="5"/>
      <c r="AM88" s="5"/>
      <c r="AN88" s="5"/>
      <c r="AO88" s="5"/>
      <c r="AP88" s="5"/>
      <c r="AQ88" s="27"/>
      <c r="AR88" s="5"/>
      <c r="AS88" s="27"/>
      <c r="AT88" s="5"/>
      <c r="AU88" s="5"/>
      <c r="AV88" s="5"/>
      <c r="AW88" s="5"/>
      <c r="AX88" s="5"/>
      <c r="AY88" s="4"/>
      <c r="AZ88" s="7"/>
      <c r="BA88" s="26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1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7"/>
      <c r="O89" s="17"/>
      <c r="P89" s="17"/>
      <c r="Q89" s="17"/>
      <c r="R89" s="17"/>
      <c r="S89" s="17"/>
      <c r="T89" s="1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27"/>
      <c r="AJ89" s="5"/>
      <c r="AK89" s="5"/>
      <c r="AL89" s="5"/>
      <c r="AM89" s="5"/>
      <c r="AN89" s="5"/>
      <c r="AO89" s="5"/>
      <c r="AP89" s="5"/>
      <c r="AQ89" s="27"/>
      <c r="AR89" s="5"/>
      <c r="AS89" s="27"/>
      <c r="AT89" s="5"/>
      <c r="AU89" s="5"/>
      <c r="AV89" s="5"/>
      <c r="AW89" s="5"/>
      <c r="AX89" s="5"/>
      <c r="AY89" s="4"/>
      <c r="AZ89" s="7"/>
      <c r="BA89" s="26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56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6"/>
      <c r="AJ90" s="7"/>
      <c r="AK90" s="7"/>
      <c r="AL90" s="5"/>
      <c r="AM90" s="5"/>
      <c r="AN90" s="5"/>
      <c r="AO90" s="5"/>
      <c r="AP90" s="5"/>
      <c r="AQ90" s="26"/>
      <c r="AR90" s="13"/>
      <c r="AS90" s="26"/>
      <c r="AT90" s="7"/>
      <c r="AU90" s="5"/>
      <c r="AV90" s="5"/>
      <c r="AW90" s="5"/>
      <c r="AX90" s="5"/>
      <c r="AY90" s="4"/>
      <c r="AZ90" s="7"/>
      <c r="BA90" s="26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53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7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6"/>
      <c r="AJ91" s="7"/>
      <c r="AK91" s="7"/>
      <c r="AL91" s="5"/>
      <c r="AM91" s="5"/>
      <c r="AN91" s="5"/>
      <c r="AO91" s="5"/>
      <c r="AP91" s="5"/>
      <c r="AQ91" s="26"/>
      <c r="AR91" s="13"/>
      <c r="AS91" s="26"/>
      <c r="AT91" s="7"/>
      <c r="AU91" s="5"/>
      <c r="AV91" s="5"/>
      <c r="AW91" s="5"/>
      <c r="AX91" s="5"/>
      <c r="AY91" s="4"/>
      <c r="AZ91" s="7"/>
      <c r="BA91" s="26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64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26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26"/>
      <c r="AJ92" s="7"/>
      <c r="AK92" s="7"/>
      <c r="AL92" s="5"/>
      <c r="AM92" s="5"/>
      <c r="AN92" s="5"/>
      <c r="AO92" s="5"/>
      <c r="AP92" s="5"/>
      <c r="AQ92" s="26"/>
      <c r="AR92" s="13"/>
      <c r="AS92" s="26"/>
      <c r="AT92" s="7"/>
      <c r="AU92" s="5"/>
      <c r="AV92" s="5"/>
      <c r="AW92" s="5"/>
      <c r="AX92" s="5"/>
      <c r="AY92" s="4"/>
      <c r="AZ92" s="7"/>
      <c r="BA92" s="26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389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13"/>
      <c r="AG93" s="13"/>
      <c r="AH93" s="5"/>
      <c r="AI93" s="26"/>
      <c r="AJ93" s="13"/>
      <c r="AK93" s="13"/>
      <c r="AL93" s="5"/>
      <c r="AM93" s="5"/>
      <c r="AN93" s="5"/>
      <c r="AO93" s="5"/>
      <c r="AP93" s="5"/>
      <c r="AQ93" s="26"/>
      <c r="AR93" s="13"/>
      <c r="AS93" s="26"/>
      <c r="AT93" s="13"/>
      <c r="AU93" s="5"/>
      <c r="AV93" s="5"/>
      <c r="AW93" s="5"/>
      <c r="AX93" s="5"/>
      <c r="AY93" s="4"/>
      <c r="AZ93" s="7"/>
      <c r="BA93" s="26"/>
      <c r="BB93" s="13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21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7"/>
      <c r="AG94" s="7"/>
      <c r="AH94" s="5"/>
      <c r="AI94" s="26"/>
      <c r="AJ94" s="7"/>
      <c r="AK94" s="7"/>
      <c r="AL94" s="5"/>
      <c r="AM94" s="5"/>
      <c r="AN94" s="5"/>
      <c r="AO94" s="5"/>
      <c r="AP94" s="5"/>
      <c r="AQ94" s="26"/>
      <c r="AR94" s="7"/>
      <c r="AS94" s="26"/>
      <c r="AT94" s="7"/>
      <c r="AU94" s="5"/>
      <c r="AV94" s="5"/>
      <c r="AW94" s="5"/>
      <c r="AX94" s="5"/>
      <c r="AY94" s="4"/>
      <c r="AZ94" s="7"/>
      <c r="BA94" s="26"/>
      <c r="BB94" s="7"/>
      <c r="BC94" s="7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21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4"/>
      <c r="AF95" s="7"/>
      <c r="AG95" s="7"/>
      <c r="AH95" s="5"/>
      <c r="AI95" s="26"/>
      <c r="AJ95" s="7"/>
      <c r="AK95" s="7"/>
      <c r="AL95" s="5"/>
      <c r="AM95" s="5"/>
      <c r="AN95" s="5"/>
      <c r="AO95" s="5"/>
      <c r="AP95" s="5"/>
      <c r="AQ95" s="26"/>
      <c r="AR95" s="7"/>
      <c r="AS95" s="26"/>
      <c r="AT95" s="7"/>
      <c r="AU95" s="5"/>
      <c r="AV95" s="5"/>
      <c r="AW95" s="5"/>
      <c r="AX95" s="5"/>
      <c r="AY95" s="4"/>
      <c r="AZ95" s="7"/>
      <c r="BA95" s="26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21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13"/>
      <c r="O96" s="13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4"/>
      <c r="AF96" s="7"/>
      <c r="AG96" s="7"/>
      <c r="AH96" s="5"/>
      <c r="AI96" s="26"/>
      <c r="AJ96" s="7"/>
      <c r="AK96" s="7"/>
      <c r="AL96" s="5"/>
      <c r="AM96" s="5"/>
      <c r="AN96" s="5"/>
      <c r="AO96" s="5"/>
      <c r="AP96" s="5"/>
      <c r="AQ96" s="26"/>
      <c r="AR96" s="7"/>
      <c r="AS96" s="26"/>
      <c r="AT96" s="7"/>
      <c r="AU96" s="5"/>
      <c r="AV96" s="5"/>
      <c r="AW96" s="5"/>
      <c r="AX96" s="5"/>
      <c r="AY96" s="4"/>
      <c r="AZ96" s="7"/>
      <c r="BA96" s="26"/>
      <c r="BB96" s="7"/>
      <c r="BC96" s="7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21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26"/>
      <c r="AJ97" s="7"/>
      <c r="AK97" s="7"/>
      <c r="AL97" s="5"/>
      <c r="AM97" s="5"/>
      <c r="AN97" s="5"/>
      <c r="AO97" s="5"/>
      <c r="AP97" s="5"/>
      <c r="AQ97" s="26"/>
      <c r="AR97" s="7"/>
      <c r="AS97" s="26"/>
      <c r="AT97" s="7"/>
      <c r="AU97" s="5"/>
      <c r="AV97" s="5"/>
      <c r="AW97" s="5"/>
      <c r="AX97" s="5"/>
      <c r="AY97" s="4"/>
      <c r="AZ97" s="7"/>
      <c r="BA97" s="26"/>
      <c r="BB97" s="7"/>
      <c r="BC97" s="7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21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6"/>
      <c r="AJ98" s="7"/>
      <c r="AK98" s="7"/>
      <c r="AL98" s="5"/>
      <c r="AM98" s="5"/>
      <c r="AN98" s="5"/>
      <c r="AO98" s="5"/>
      <c r="AP98" s="5"/>
      <c r="AQ98" s="26"/>
      <c r="AR98" s="7"/>
      <c r="AS98" s="26"/>
      <c r="AT98" s="7"/>
      <c r="AU98" s="5"/>
      <c r="AV98" s="5"/>
      <c r="AW98" s="5"/>
      <c r="AX98" s="5"/>
      <c r="AY98" s="4"/>
      <c r="AZ98" s="7"/>
      <c r="BA98" s="26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409.6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27"/>
      <c r="AJ99" s="5"/>
      <c r="AK99" s="5"/>
      <c r="AL99" s="5"/>
      <c r="AM99" s="5"/>
      <c r="AN99" s="5"/>
      <c r="AO99" s="5"/>
      <c r="AP99" s="5"/>
      <c r="AQ99" s="27"/>
      <c r="AR99" s="5"/>
      <c r="AS99" s="27"/>
      <c r="AT99" s="5"/>
      <c r="AU99" s="5"/>
      <c r="AV99" s="5"/>
      <c r="AW99" s="5"/>
      <c r="AX99" s="5"/>
      <c r="AY99" s="4"/>
      <c r="AZ99" s="7"/>
      <c r="BA99" s="26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6"/>
      <c r="N100" s="17"/>
      <c r="O100" s="17"/>
      <c r="P100" s="17"/>
      <c r="Q100" s="17"/>
      <c r="R100" s="17"/>
      <c r="S100" s="17"/>
      <c r="T100" s="1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27"/>
      <c r="AJ100" s="5"/>
      <c r="AK100" s="5"/>
      <c r="AL100" s="5"/>
      <c r="AM100" s="5"/>
      <c r="AN100" s="5"/>
      <c r="AO100" s="5"/>
      <c r="AP100" s="5"/>
      <c r="AQ100" s="27"/>
      <c r="AR100" s="5"/>
      <c r="AS100" s="27"/>
      <c r="AT100" s="5"/>
      <c r="AU100" s="5"/>
      <c r="AV100" s="5"/>
      <c r="AW100" s="5"/>
      <c r="AX100" s="5"/>
      <c r="AY100" s="4"/>
      <c r="AZ100" s="7"/>
      <c r="BA100" s="26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27"/>
      <c r="AJ101" s="5"/>
      <c r="AK101" s="5"/>
      <c r="AL101" s="5"/>
      <c r="AM101" s="5"/>
      <c r="AN101" s="5"/>
      <c r="AO101" s="5"/>
      <c r="AP101" s="5"/>
      <c r="AQ101" s="27"/>
      <c r="AR101" s="5"/>
      <c r="AS101" s="27"/>
      <c r="AT101" s="5"/>
      <c r="AU101" s="5"/>
      <c r="AV101" s="5"/>
      <c r="AW101" s="5"/>
      <c r="AX101" s="5"/>
      <c r="AY101" s="4"/>
      <c r="AZ101" s="7"/>
      <c r="BA101" s="26"/>
      <c r="BB101" s="13"/>
      <c r="BC101" s="13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9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6"/>
      <c r="BB102" s="4"/>
      <c r="BC102" s="4"/>
      <c r="BD102" s="4"/>
      <c r="BE102" s="4"/>
      <c r="BF102" s="7"/>
      <c r="BG102" s="4"/>
      <c r="BH102" s="4"/>
      <c r="BI102" s="7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71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6"/>
      <c r="BB103" s="26"/>
      <c r="BC103" s="4"/>
      <c r="BD103" s="4"/>
      <c r="BE103" s="4"/>
      <c r="BF103" s="7"/>
      <c r="BG103" s="4"/>
      <c r="BH103" s="4"/>
      <c r="BI103" s="7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51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26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7"/>
      <c r="AG104" s="7"/>
      <c r="AH104" s="5"/>
      <c r="AI104" s="26"/>
      <c r="AJ104" s="7"/>
      <c r="AK104" s="7"/>
      <c r="AL104" s="5"/>
      <c r="AM104" s="5"/>
      <c r="AN104" s="5"/>
      <c r="AO104" s="5"/>
      <c r="AP104" s="5"/>
      <c r="AQ104" s="26"/>
      <c r="AR104" s="7"/>
      <c r="AS104" s="26"/>
      <c r="AT104" s="7"/>
      <c r="AU104" s="5"/>
      <c r="AV104" s="5"/>
      <c r="AW104" s="5"/>
      <c r="AX104" s="5"/>
      <c r="AY104" s="4"/>
      <c r="AZ104" s="7"/>
      <c r="BA104" s="26"/>
      <c r="BB104" s="7"/>
      <c r="BC104" s="7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7"/>
      <c r="O105" s="4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7"/>
      <c r="AG105" s="7"/>
      <c r="AH105" s="5"/>
      <c r="AI105" s="26"/>
      <c r="AJ105" s="7"/>
      <c r="AK105" s="7"/>
      <c r="AL105" s="5"/>
      <c r="AM105" s="5"/>
      <c r="AN105" s="5"/>
      <c r="AO105" s="5"/>
      <c r="AP105" s="5"/>
      <c r="AQ105" s="26"/>
      <c r="AR105" s="7"/>
      <c r="AS105" s="26"/>
      <c r="AT105" s="7"/>
      <c r="AU105" s="5"/>
      <c r="AV105" s="5"/>
      <c r="AW105" s="5"/>
      <c r="AX105" s="5"/>
      <c r="AY105" s="4"/>
      <c r="AZ105" s="7"/>
      <c r="BA105" s="26"/>
      <c r="BB105" s="7"/>
      <c r="BC105" s="7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0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6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7"/>
      <c r="AG106" s="7"/>
      <c r="AH106" s="5"/>
      <c r="AI106" s="26"/>
      <c r="AJ106" s="7"/>
      <c r="AK106" s="7"/>
      <c r="AL106" s="5"/>
      <c r="AM106" s="5"/>
      <c r="AN106" s="5"/>
      <c r="AO106" s="5"/>
      <c r="AP106" s="5"/>
      <c r="AQ106" s="26"/>
      <c r="AR106" s="7"/>
      <c r="AS106" s="26"/>
      <c r="AT106" s="7"/>
      <c r="AU106" s="5"/>
      <c r="AV106" s="5"/>
      <c r="AW106" s="5"/>
      <c r="AX106" s="5"/>
      <c r="AY106" s="4"/>
      <c r="AZ106" s="7"/>
      <c r="BA106" s="26"/>
      <c r="BB106" s="7"/>
      <c r="BC106" s="7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98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6"/>
      <c r="N107" s="12"/>
      <c r="O107" s="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7"/>
      <c r="AJ107" s="5"/>
      <c r="AK107" s="5"/>
      <c r="AL107" s="5"/>
      <c r="AM107" s="5"/>
      <c r="AN107" s="5"/>
      <c r="AO107" s="5"/>
      <c r="AP107" s="5"/>
      <c r="AQ107" s="27"/>
      <c r="AR107" s="5"/>
      <c r="AS107" s="27"/>
      <c r="AT107" s="5"/>
      <c r="AU107" s="5"/>
      <c r="AV107" s="5"/>
      <c r="AW107" s="5"/>
      <c r="AX107" s="5"/>
      <c r="AY107" s="4"/>
      <c r="AZ107" s="7"/>
      <c r="BA107" s="26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8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6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7"/>
      <c r="AJ108" s="5"/>
      <c r="AK108" s="5"/>
      <c r="AL108" s="5"/>
      <c r="AM108" s="5"/>
      <c r="AN108" s="5"/>
      <c r="AO108" s="5"/>
      <c r="AP108" s="5"/>
      <c r="AQ108" s="27"/>
      <c r="AR108" s="5"/>
      <c r="AS108" s="27"/>
      <c r="AT108" s="5"/>
      <c r="AU108" s="5"/>
      <c r="AV108" s="5"/>
      <c r="AW108" s="5"/>
      <c r="AX108" s="5"/>
      <c r="AY108" s="4"/>
      <c r="AZ108" s="7"/>
      <c r="BA108" s="26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54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6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7"/>
      <c r="AJ109" s="5"/>
      <c r="AK109" s="5"/>
      <c r="AL109" s="5"/>
      <c r="AM109" s="5"/>
      <c r="AN109" s="5"/>
      <c r="AO109" s="5"/>
      <c r="AP109" s="5"/>
      <c r="AQ109" s="27"/>
      <c r="AR109" s="5"/>
      <c r="AS109" s="27"/>
      <c r="AT109" s="5"/>
      <c r="AU109" s="5"/>
      <c r="AV109" s="5"/>
      <c r="AW109" s="5"/>
      <c r="AX109" s="5"/>
      <c r="AY109" s="4"/>
      <c r="AZ109" s="7"/>
      <c r="BA109" s="26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61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27"/>
      <c r="AJ110" s="5"/>
      <c r="AK110" s="5"/>
      <c r="AL110" s="5"/>
      <c r="AM110" s="5"/>
      <c r="AN110" s="5"/>
      <c r="AO110" s="5"/>
      <c r="AP110" s="5"/>
      <c r="AQ110" s="27"/>
      <c r="AR110" s="5"/>
      <c r="AS110" s="27"/>
      <c r="AT110" s="5"/>
      <c r="AU110" s="5"/>
      <c r="AV110" s="5"/>
      <c r="AW110" s="5"/>
      <c r="AX110" s="5"/>
      <c r="AY110" s="4"/>
      <c r="AZ110" s="7"/>
      <c r="BA110" s="26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9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7"/>
      <c r="AJ111" s="5"/>
      <c r="AK111" s="5"/>
      <c r="AL111" s="5"/>
      <c r="AM111" s="5"/>
      <c r="AN111" s="5"/>
      <c r="AO111" s="5"/>
      <c r="AP111" s="5"/>
      <c r="AQ111" s="27"/>
      <c r="AR111" s="5"/>
      <c r="AS111" s="27"/>
      <c r="AT111" s="5"/>
      <c r="AU111" s="5"/>
      <c r="AV111" s="5"/>
      <c r="AW111" s="5"/>
      <c r="AX111" s="5"/>
      <c r="AY111" s="4"/>
      <c r="AZ111" s="7"/>
      <c r="BA111" s="26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9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6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27"/>
      <c r="AJ112" s="5"/>
      <c r="AK112" s="5"/>
      <c r="AL112" s="5"/>
      <c r="AM112" s="5"/>
      <c r="AN112" s="5"/>
      <c r="AO112" s="5"/>
      <c r="AP112" s="5"/>
      <c r="AQ112" s="27"/>
      <c r="AR112" s="5"/>
      <c r="AS112" s="27"/>
      <c r="AT112" s="5"/>
      <c r="AU112" s="5"/>
      <c r="AV112" s="5"/>
      <c r="AW112" s="5"/>
      <c r="AX112" s="5"/>
      <c r="AY112" s="4"/>
      <c r="AZ112" s="7"/>
      <c r="BA112" s="26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9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6"/>
      <c r="N113" s="7"/>
      <c r="O113" s="7"/>
      <c r="P113" s="7"/>
      <c r="Q113" s="7"/>
      <c r="R113" s="7"/>
      <c r="S113" s="7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27"/>
      <c r="AJ113" s="5"/>
      <c r="AK113" s="5"/>
      <c r="AL113" s="5"/>
      <c r="AM113" s="5"/>
      <c r="AN113" s="5"/>
      <c r="AO113" s="5"/>
      <c r="AP113" s="5"/>
      <c r="AQ113" s="27"/>
      <c r="AR113" s="5"/>
      <c r="AS113" s="27"/>
      <c r="AT113" s="5"/>
      <c r="AU113" s="5"/>
      <c r="AV113" s="5"/>
      <c r="AW113" s="5"/>
      <c r="AX113" s="5"/>
      <c r="AY113" s="4"/>
      <c r="AZ113" s="7"/>
      <c r="BA113" s="26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9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6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27"/>
      <c r="AJ114" s="5"/>
      <c r="AK114" s="5"/>
      <c r="AL114" s="5"/>
      <c r="AM114" s="5"/>
      <c r="AN114" s="5"/>
      <c r="AO114" s="5"/>
      <c r="AP114" s="5"/>
      <c r="AQ114" s="27"/>
      <c r="AR114" s="5"/>
      <c r="AS114" s="27"/>
      <c r="AT114" s="5"/>
      <c r="AU114" s="5"/>
      <c r="AV114" s="5"/>
      <c r="AW114" s="5"/>
      <c r="AX114" s="5"/>
      <c r="AY114" s="4"/>
      <c r="AZ114" s="7"/>
      <c r="BA114" s="26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9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6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27"/>
      <c r="AJ115" s="5"/>
      <c r="AK115" s="5"/>
      <c r="AL115" s="5"/>
      <c r="AM115" s="5"/>
      <c r="AN115" s="5"/>
      <c r="AO115" s="5"/>
      <c r="AP115" s="5"/>
      <c r="AQ115" s="27"/>
      <c r="AR115" s="5"/>
      <c r="AS115" s="27"/>
      <c r="AT115" s="5"/>
      <c r="AU115" s="5"/>
      <c r="AV115" s="5"/>
      <c r="AW115" s="5"/>
      <c r="AX115" s="5"/>
      <c r="AY115" s="4"/>
      <c r="AZ115" s="7"/>
      <c r="BA115" s="26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67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27"/>
      <c r="AJ116" s="5"/>
      <c r="AK116" s="5"/>
      <c r="AL116" s="5"/>
      <c r="AM116" s="5"/>
      <c r="AN116" s="5"/>
      <c r="AO116" s="5"/>
      <c r="AP116" s="5"/>
      <c r="AQ116" s="27"/>
      <c r="AR116" s="5"/>
      <c r="AS116" s="27"/>
      <c r="AT116" s="5"/>
      <c r="AU116" s="5"/>
      <c r="AV116" s="5"/>
      <c r="AW116" s="5"/>
      <c r="AX116" s="5"/>
      <c r="AY116" s="4"/>
      <c r="AZ116" s="7"/>
      <c r="BA116" s="26"/>
      <c r="BB116" s="7"/>
      <c r="BC116" s="7"/>
      <c r="BD116" s="5"/>
      <c r="BE116" s="5"/>
      <c r="BF116" s="5"/>
      <c r="BG116" s="4"/>
      <c r="BH116" s="7"/>
      <c r="BI116" s="7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54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27"/>
      <c r="AJ117" s="5"/>
      <c r="AK117" s="5"/>
      <c r="AL117" s="5"/>
      <c r="AM117" s="5"/>
      <c r="AN117" s="5"/>
      <c r="AO117" s="5"/>
      <c r="AP117" s="5"/>
      <c r="AQ117" s="27"/>
      <c r="AR117" s="5"/>
      <c r="AS117" s="27"/>
      <c r="AT117" s="5"/>
      <c r="AU117" s="5"/>
      <c r="AV117" s="5"/>
      <c r="AW117" s="5"/>
      <c r="AX117" s="5"/>
      <c r="AY117" s="4"/>
      <c r="AZ117" s="7"/>
      <c r="BA117" s="26"/>
      <c r="BB117" s="17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4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27"/>
      <c r="AJ118" s="5"/>
      <c r="AK118" s="5"/>
      <c r="AL118" s="5"/>
      <c r="AM118" s="5"/>
      <c r="AN118" s="5"/>
      <c r="AO118" s="5"/>
      <c r="AP118" s="5"/>
      <c r="AQ118" s="27"/>
      <c r="AR118" s="5"/>
      <c r="AS118" s="27"/>
      <c r="AT118" s="5"/>
      <c r="AU118" s="5"/>
      <c r="AV118" s="5"/>
      <c r="AW118" s="5"/>
      <c r="AX118" s="5"/>
      <c r="AY118" s="4"/>
      <c r="AZ118" s="7"/>
      <c r="BA118" s="26"/>
      <c r="BB118" s="17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409.6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27"/>
      <c r="AJ119" s="5"/>
      <c r="AK119" s="5"/>
      <c r="AL119" s="5"/>
      <c r="AM119" s="5"/>
      <c r="AN119" s="5"/>
      <c r="AO119" s="5"/>
      <c r="AP119" s="5"/>
      <c r="AQ119" s="27"/>
      <c r="AR119" s="5"/>
      <c r="AS119" s="27"/>
      <c r="AT119" s="5"/>
      <c r="AU119" s="5"/>
      <c r="AV119" s="5"/>
      <c r="AW119" s="5"/>
      <c r="AX119" s="5"/>
      <c r="AY119" s="4"/>
      <c r="AZ119" s="4"/>
      <c r="BA119" s="4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252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27"/>
      <c r="AJ120" s="5"/>
      <c r="AK120" s="5"/>
      <c r="AL120" s="5"/>
      <c r="AM120" s="5"/>
      <c r="AN120" s="5"/>
      <c r="AO120" s="5"/>
      <c r="AP120" s="5"/>
      <c r="AQ120" s="27"/>
      <c r="AR120" s="5"/>
      <c r="AS120" s="27"/>
      <c r="AT120" s="5"/>
      <c r="AU120" s="5"/>
      <c r="AV120" s="5"/>
      <c r="AW120" s="5"/>
      <c r="AX120" s="5"/>
      <c r="AY120" s="4"/>
      <c r="AZ120" s="7"/>
      <c r="BA120" s="26"/>
      <c r="BB120" s="7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20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27"/>
      <c r="AJ121" s="5"/>
      <c r="AK121" s="5"/>
      <c r="AL121" s="5"/>
      <c r="AM121" s="5"/>
      <c r="AN121" s="5"/>
      <c r="AO121" s="5"/>
      <c r="AP121" s="5"/>
      <c r="AQ121" s="27"/>
      <c r="AR121" s="5"/>
      <c r="AS121" s="27"/>
      <c r="AT121" s="5"/>
      <c r="AU121" s="5"/>
      <c r="AV121" s="5"/>
      <c r="AW121" s="5"/>
      <c r="AX121" s="5"/>
      <c r="AY121" s="4"/>
      <c r="AZ121" s="7"/>
      <c r="BA121" s="26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20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27"/>
      <c r="AJ122" s="5"/>
      <c r="AK122" s="5"/>
      <c r="AL122" s="5"/>
      <c r="AM122" s="5"/>
      <c r="AN122" s="5"/>
      <c r="AO122" s="5"/>
      <c r="AP122" s="5"/>
      <c r="AQ122" s="27"/>
      <c r="AR122" s="5"/>
      <c r="AS122" s="27"/>
      <c r="AT122" s="5"/>
      <c r="AU122" s="5"/>
      <c r="AV122" s="5"/>
      <c r="AW122" s="5"/>
      <c r="AX122" s="5"/>
      <c r="AY122" s="4"/>
      <c r="AZ122" s="7"/>
      <c r="BA122" s="26"/>
      <c r="BB122" s="4"/>
      <c r="BC122" s="4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20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27"/>
      <c r="AJ123" s="5"/>
      <c r="AK123" s="5"/>
      <c r="AL123" s="5"/>
      <c r="AM123" s="5"/>
      <c r="AN123" s="5"/>
      <c r="AO123" s="5"/>
      <c r="AP123" s="5"/>
      <c r="AQ123" s="27"/>
      <c r="AR123" s="5"/>
      <c r="AS123" s="27"/>
      <c r="AT123" s="5"/>
      <c r="AU123" s="5"/>
      <c r="AV123" s="5"/>
      <c r="AW123" s="5"/>
      <c r="AX123" s="5"/>
      <c r="AY123" s="4"/>
      <c r="AZ123" s="7"/>
      <c r="BA123" s="26"/>
      <c r="BB123" s="7"/>
      <c r="BC123" s="4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9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13"/>
      <c r="AG124" s="13"/>
      <c r="AH124" s="5"/>
      <c r="AI124" s="26"/>
      <c r="AJ124" s="13"/>
      <c r="AK124" s="13"/>
      <c r="AL124" s="5"/>
      <c r="AM124" s="5"/>
      <c r="AN124" s="5"/>
      <c r="AO124" s="5"/>
      <c r="AP124" s="5"/>
      <c r="AQ124" s="26"/>
      <c r="AR124" s="13"/>
      <c r="AS124" s="26"/>
      <c r="AT124" s="13"/>
      <c r="AU124" s="5"/>
      <c r="AV124" s="5"/>
      <c r="AW124" s="5"/>
      <c r="AX124" s="5"/>
      <c r="AY124" s="4"/>
      <c r="AZ124" s="7"/>
      <c r="BA124" s="26"/>
      <c r="BB124" s="13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4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13"/>
      <c r="AG125" s="13"/>
      <c r="AH125" s="5"/>
      <c r="AI125" s="26"/>
      <c r="AJ125" s="13"/>
      <c r="AK125" s="13"/>
      <c r="AL125" s="5"/>
      <c r="AM125" s="5"/>
      <c r="AN125" s="5"/>
      <c r="AO125" s="5"/>
      <c r="AP125" s="5"/>
      <c r="AQ125" s="26"/>
      <c r="AR125" s="13"/>
      <c r="AS125" s="26"/>
      <c r="AT125" s="13"/>
      <c r="AU125" s="5"/>
      <c r="AV125" s="5"/>
      <c r="AW125" s="5"/>
      <c r="AX125" s="5"/>
      <c r="AY125" s="4"/>
      <c r="AZ125" s="7"/>
      <c r="BA125" s="26"/>
      <c r="BB125" s="13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4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4"/>
      <c r="AF126" s="13"/>
      <c r="AG126" s="13"/>
      <c r="AH126" s="5"/>
      <c r="AI126" s="26"/>
      <c r="AJ126" s="13"/>
      <c r="AK126" s="13"/>
      <c r="AL126" s="5"/>
      <c r="AM126" s="5"/>
      <c r="AN126" s="5"/>
      <c r="AO126" s="5"/>
      <c r="AP126" s="5"/>
      <c r="AQ126" s="26"/>
      <c r="AR126" s="13"/>
      <c r="AS126" s="26"/>
      <c r="AT126" s="13"/>
      <c r="AU126" s="5"/>
      <c r="AV126" s="5"/>
      <c r="AW126" s="5"/>
      <c r="AX126" s="5"/>
      <c r="AY126" s="4"/>
      <c r="AZ126" s="7"/>
      <c r="BA126" s="26"/>
      <c r="BB126" s="13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4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4"/>
      <c r="AF127" s="13"/>
      <c r="AG127" s="13"/>
      <c r="AH127" s="5"/>
      <c r="AI127" s="26"/>
      <c r="AJ127" s="13"/>
      <c r="AK127" s="13"/>
      <c r="AL127" s="5"/>
      <c r="AM127" s="5"/>
      <c r="AN127" s="5"/>
      <c r="AO127" s="5"/>
      <c r="AP127" s="5"/>
      <c r="AQ127" s="26"/>
      <c r="AR127" s="13"/>
      <c r="AS127" s="26"/>
      <c r="AT127" s="13"/>
      <c r="AU127" s="5"/>
      <c r="AV127" s="5"/>
      <c r="AW127" s="5"/>
      <c r="AX127" s="5"/>
      <c r="AY127" s="4"/>
      <c r="AZ127" s="7"/>
      <c r="BA127" s="26"/>
      <c r="BB127" s="13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44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4"/>
      <c r="AF128" s="13"/>
      <c r="AG128" s="13"/>
      <c r="AH128" s="5"/>
      <c r="AI128" s="26"/>
      <c r="AJ128" s="13"/>
      <c r="AK128" s="13"/>
      <c r="AL128" s="5"/>
      <c r="AM128" s="5"/>
      <c r="AN128" s="5"/>
      <c r="AO128" s="5"/>
      <c r="AP128" s="5"/>
      <c r="AQ128" s="26"/>
      <c r="AR128" s="13"/>
      <c r="AS128" s="26"/>
      <c r="AT128" s="13"/>
      <c r="AU128" s="5"/>
      <c r="AV128" s="5"/>
      <c r="AW128" s="5"/>
      <c r="AX128" s="5"/>
      <c r="AY128" s="4"/>
      <c r="AZ128" s="7"/>
      <c r="BA128" s="26"/>
      <c r="BB128" s="13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44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4"/>
      <c r="AF129" s="13"/>
      <c r="AG129" s="13"/>
      <c r="AH129" s="5"/>
      <c r="AI129" s="26"/>
      <c r="AJ129" s="13"/>
      <c r="AK129" s="13"/>
      <c r="AL129" s="5"/>
      <c r="AM129" s="5"/>
      <c r="AN129" s="5"/>
      <c r="AO129" s="5"/>
      <c r="AP129" s="5"/>
      <c r="AQ129" s="26"/>
      <c r="AR129" s="13"/>
      <c r="AS129" s="26"/>
      <c r="AT129" s="13"/>
      <c r="AU129" s="5"/>
      <c r="AV129" s="5"/>
      <c r="AW129" s="5"/>
      <c r="AX129" s="5"/>
      <c r="AY129" s="4"/>
      <c r="AZ129" s="7"/>
      <c r="BA129" s="26"/>
      <c r="BB129" s="13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409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27"/>
      <c r="AJ130" s="5"/>
      <c r="AK130" s="5"/>
      <c r="AL130" s="5"/>
      <c r="AM130" s="5"/>
      <c r="AN130" s="5"/>
      <c r="AO130" s="5"/>
      <c r="AP130" s="5"/>
      <c r="AQ130" s="27"/>
      <c r="AR130" s="5"/>
      <c r="AS130" s="27"/>
      <c r="AT130" s="5"/>
      <c r="AU130" s="5"/>
      <c r="AV130" s="5"/>
      <c r="AW130" s="5"/>
      <c r="AX130" s="5"/>
      <c r="AY130" s="4"/>
      <c r="AZ130" s="7"/>
      <c r="BA130" s="26"/>
      <c r="BB130" s="17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8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27"/>
      <c r="AJ131" s="5"/>
      <c r="AK131" s="5"/>
      <c r="AL131" s="5"/>
      <c r="AM131" s="5"/>
      <c r="AN131" s="5"/>
      <c r="AO131" s="5"/>
      <c r="AP131" s="5"/>
      <c r="AQ131" s="27"/>
      <c r="AR131" s="5"/>
      <c r="AS131" s="27"/>
      <c r="AT131" s="5"/>
      <c r="AU131" s="5"/>
      <c r="AV131" s="5"/>
      <c r="AW131" s="5"/>
      <c r="AX131" s="5"/>
      <c r="AY131" s="4"/>
      <c r="AZ131" s="7"/>
      <c r="BA131" s="26"/>
      <c r="BB131" s="4"/>
      <c r="BC131" s="4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46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27"/>
      <c r="AJ132" s="5"/>
      <c r="AK132" s="5"/>
      <c r="AL132" s="5"/>
      <c r="AM132" s="5"/>
      <c r="AN132" s="5"/>
      <c r="AO132" s="5"/>
      <c r="AP132" s="5"/>
      <c r="AQ132" s="27"/>
      <c r="AR132" s="5"/>
      <c r="AS132" s="27"/>
      <c r="AT132" s="5"/>
      <c r="AU132" s="5"/>
      <c r="AV132" s="5"/>
      <c r="AW132" s="5"/>
      <c r="AX132" s="5"/>
      <c r="AY132" s="4"/>
      <c r="AZ132" s="7"/>
      <c r="BA132" s="26"/>
      <c r="BB132" s="17"/>
      <c r="BC132" s="13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408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27"/>
      <c r="AJ133" s="5"/>
      <c r="AK133" s="5"/>
      <c r="AL133" s="5"/>
      <c r="AM133" s="5"/>
      <c r="AN133" s="5"/>
      <c r="AO133" s="5"/>
      <c r="AP133" s="5"/>
      <c r="AQ133" s="27"/>
      <c r="AR133" s="5"/>
      <c r="AS133" s="27"/>
      <c r="AT133" s="5"/>
      <c r="AU133" s="5"/>
      <c r="AV133" s="5"/>
      <c r="AW133" s="5"/>
      <c r="AX133" s="5"/>
      <c r="AY133" s="4"/>
      <c r="AZ133" s="7"/>
      <c r="BA133" s="26"/>
      <c r="BB133" s="4"/>
      <c r="BC133" s="4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56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27"/>
      <c r="AJ134" s="5"/>
      <c r="AK134" s="5"/>
      <c r="AL134" s="5"/>
      <c r="AM134" s="5"/>
      <c r="AN134" s="5"/>
      <c r="AO134" s="5"/>
      <c r="AP134" s="5"/>
      <c r="AQ134" s="27"/>
      <c r="AR134" s="5"/>
      <c r="AS134" s="27"/>
      <c r="AT134" s="5"/>
      <c r="AU134" s="5"/>
      <c r="AV134" s="5"/>
      <c r="AW134" s="5"/>
      <c r="AX134" s="5"/>
      <c r="AY134" s="4"/>
      <c r="AZ134" s="7"/>
      <c r="BA134" s="26"/>
      <c r="BB134" s="17"/>
      <c r="BC134" s="13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32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27"/>
      <c r="AJ135" s="5"/>
      <c r="AK135" s="5"/>
      <c r="AL135" s="5"/>
      <c r="AM135" s="5"/>
      <c r="AN135" s="5"/>
      <c r="AO135" s="5"/>
      <c r="AP135" s="5"/>
      <c r="AQ135" s="27"/>
      <c r="AR135" s="5"/>
      <c r="AS135" s="27"/>
      <c r="AT135" s="5"/>
      <c r="AU135" s="5"/>
      <c r="AV135" s="5"/>
      <c r="AW135" s="5"/>
      <c r="AX135" s="5"/>
      <c r="AY135" s="4"/>
      <c r="AZ135" s="7"/>
      <c r="BA135" s="26"/>
      <c r="BB135" s="13"/>
      <c r="BC135" s="13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32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27"/>
      <c r="AJ136" s="5"/>
      <c r="AK136" s="5"/>
      <c r="AL136" s="5"/>
      <c r="AM136" s="5"/>
      <c r="AN136" s="5"/>
      <c r="AO136" s="5"/>
      <c r="AP136" s="5"/>
      <c r="AQ136" s="27"/>
      <c r="AR136" s="5"/>
      <c r="AS136" s="27"/>
      <c r="AT136" s="5"/>
      <c r="AU136" s="5"/>
      <c r="AV136" s="5"/>
      <c r="AW136" s="5"/>
      <c r="AX136" s="5"/>
      <c r="AY136" s="4"/>
      <c r="AZ136" s="7"/>
      <c r="BA136" s="26"/>
      <c r="BB136" s="17"/>
      <c r="BC136" s="13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46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7"/>
      <c r="O137" s="4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27"/>
      <c r="AJ137" s="5"/>
      <c r="AK137" s="5"/>
      <c r="AL137" s="5"/>
      <c r="AM137" s="5"/>
      <c r="AN137" s="5"/>
      <c r="AO137" s="5"/>
      <c r="AP137" s="5"/>
      <c r="AQ137" s="27"/>
      <c r="AR137" s="5"/>
      <c r="AS137" s="27"/>
      <c r="AT137" s="5"/>
      <c r="AU137" s="5"/>
      <c r="AV137" s="5"/>
      <c r="AW137" s="5"/>
      <c r="AX137" s="5"/>
      <c r="AY137" s="4"/>
      <c r="AZ137" s="7"/>
      <c r="BA137" s="26"/>
      <c r="BB137" s="7"/>
      <c r="BC137" s="7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7"/>
      <c r="O138" s="7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7"/>
      <c r="AJ138" s="5"/>
      <c r="AK138" s="5"/>
      <c r="AL138" s="5"/>
      <c r="AM138" s="5"/>
      <c r="AN138" s="5"/>
      <c r="AO138" s="5"/>
      <c r="AP138" s="5"/>
      <c r="AQ138" s="27"/>
      <c r="AR138" s="5"/>
      <c r="AS138" s="27"/>
      <c r="AT138" s="5"/>
      <c r="AU138" s="5"/>
      <c r="AV138" s="5"/>
      <c r="AW138" s="5"/>
      <c r="AX138" s="5"/>
      <c r="AY138" s="4"/>
      <c r="AZ138" s="7"/>
      <c r="BA138" s="35"/>
      <c r="BB138" s="36"/>
      <c r="BC138" s="13"/>
      <c r="BD138" s="5"/>
      <c r="BE138" s="5"/>
      <c r="BF138" s="5"/>
      <c r="BG138" s="5"/>
      <c r="BH138" s="5"/>
      <c r="BI138" s="5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26"/>
      <c r="N139" s="12"/>
      <c r="O139" s="2"/>
      <c r="P139" s="12"/>
      <c r="Q139" s="12"/>
      <c r="R139" s="12"/>
      <c r="S139" s="12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27"/>
      <c r="AJ139" s="5"/>
      <c r="AK139" s="5"/>
      <c r="AL139" s="5"/>
      <c r="AM139" s="5"/>
      <c r="AN139" s="5"/>
      <c r="AO139" s="5"/>
      <c r="AP139" s="5"/>
      <c r="AQ139" s="27"/>
      <c r="AR139" s="5"/>
      <c r="AS139" s="27"/>
      <c r="AT139" s="5"/>
      <c r="AU139" s="5"/>
      <c r="AV139" s="5"/>
      <c r="AW139" s="5"/>
      <c r="AX139" s="5"/>
      <c r="AY139" s="4"/>
      <c r="AZ139" s="7"/>
      <c r="BA139" s="35"/>
      <c r="BB139" s="36"/>
      <c r="BC139" s="13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27"/>
      <c r="AJ140" s="5"/>
      <c r="AK140" s="5"/>
      <c r="AL140" s="5"/>
      <c r="AM140" s="5"/>
      <c r="AN140" s="5"/>
      <c r="AO140" s="5"/>
      <c r="AP140" s="5"/>
      <c r="AQ140" s="27"/>
      <c r="AR140" s="5"/>
      <c r="AS140" s="27"/>
      <c r="AT140" s="5"/>
      <c r="AU140" s="5"/>
      <c r="AV140" s="5"/>
      <c r="AW140" s="5"/>
      <c r="AX140" s="5"/>
      <c r="AY140" s="4"/>
      <c r="AZ140" s="7"/>
      <c r="BA140" s="26"/>
      <c r="BB140" s="4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27"/>
      <c r="AJ141" s="5"/>
      <c r="AK141" s="5"/>
      <c r="AL141" s="5"/>
      <c r="AM141" s="5"/>
      <c r="AN141" s="5"/>
      <c r="AO141" s="5"/>
      <c r="AP141" s="5"/>
      <c r="AQ141" s="27"/>
      <c r="AR141" s="5"/>
      <c r="AS141" s="27"/>
      <c r="AT141" s="5"/>
      <c r="AU141" s="5"/>
      <c r="AV141" s="5"/>
      <c r="AW141" s="5"/>
      <c r="AX141" s="5"/>
      <c r="AY141" s="4"/>
      <c r="AZ141" s="7"/>
      <c r="BA141" s="35"/>
      <c r="BB141" s="36"/>
      <c r="BC141" s="4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189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7"/>
      <c r="O142" s="17"/>
      <c r="P142" s="17"/>
      <c r="Q142" s="17"/>
      <c r="R142" s="17"/>
      <c r="S142" s="17"/>
      <c r="T142" s="1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27"/>
      <c r="AJ142" s="5"/>
      <c r="AK142" s="5"/>
      <c r="AL142" s="5"/>
      <c r="AM142" s="5"/>
      <c r="AN142" s="5"/>
      <c r="AO142" s="5"/>
      <c r="AP142" s="5"/>
      <c r="AQ142" s="27"/>
      <c r="AR142" s="5"/>
      <c r="AS142" s="27"/>
      <c r="AT142" s="5"/>
      <c r="AU142" s="5"/>
      <c r="AV142" s="5"/>
      <c r="AW142" s="5"/>
      <c r="AX142" s="5"/>
      <c r="AY142" s="4"/>
      <c r="AZ142" s="7"/>
      <c r="BA142" s="35"/>
      <c r="BB142" s="36"/>
      <c r="BC142" s="4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184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27"/>
      <c r="AJ143" s="5"/>
      <c r="AK143" s="5"/>
      <c r="AL143" s="5"/>
      <c r="AM143" s="5"/>
      <c r="AN143" s="5"/>
      <c r="AO143" s="5"/>
      <c r="AP143" s="5"/>
      <c r="AQ143" s="27"/>
      <c r="AR143" s="5"/>
      <c r="AS143" s="27"/>
      <c r="AT143" s="5"/>
      <c r="AU143" s="5"/>
      <c r="AV143" s="5"/>
      <c r="AW143" s="5"/>
      <c r="AX143" s="5"/>
      <c r="AY143" s="4"/>
      <c r="AZ143" s="7"/>
      <c r="BA143" s="26"/>
      <c r="BB143" s="4"/>
      <c r="BC143" s="4"/>
      <c r="BD143" s="5"/>
      <c r="BE143" s="5"/>
      <c r="BF143" s="5"/>
      <c r="BG143" s="4"/>
      <c r="BH143" s="7"/>
      <c r="BI143" s="7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84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27"/>
      <c r="AJ144" s="5"/>
      <c r="AK144" s="5"/>
      <c r="AL144" s="5"/>
      <c r="AM144" s="5"/>
      <c r="AN144" s="5"/>
      <c r="AO144" s="5"/>
      <c r="AP144" s="5"/>
      <c r="AQ144" s="27"/>
      <c r="AR144" s="5"/>
      <c r="AS144" s="27"/>
      <c r="AT144" s="5"/>
      <c r="AU144" s="5"/>
      <c r="AV144" s="5"/>
      <c r="AW144" s="5"/>
      <c r="AX144" s="5"/>
      <c r="AY144" s="4"/>
      <c r="AZ144" s="7"/>
      <c r="BA144" s="38"/>
      <c r="BB144" s="36"/>
      <c r="BC144" s="4"/>
      <c r="BD144" s="5"/>
      <c r="BE144" s="5"/>
      <c r="BF144" s="5"/>
      <c r="BG144" s="4"/>
      <c r="BH144" s="7"/>
      <c r="BI144" s="7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0" s="6" customFormat="1" ht="184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27"/>
      <c r="AJ145" s="5"/>
      <c r="AK145" s="5"/>
      <c r="AL145" s="5"/>
      <c r="AM145" s="5"/>
      <c r="AN145" s="5"/>
      <c r="AO145" s="5"/>
      <c r="AP145" s="5"/>
      <c r="AQ145" s="27"/>
      <c r="AR145" s="5"/>
      <c r="AS145" s="27"/>
      <c r="AT145" s="5"/>
      <c r="AU145" s="5"/>
      <c r="AV145" s="5"/>
      <c r="AW145" s="5"/>
      <c r="AX145" s="5"/>
      <c r="AY145" s="4"/>
      <c r="AZ145" s="7"/>
      <c r="BA145" s="26"/>
      <c r="BB145" s="13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84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27"/>
      <c r="AJ146" s="5"/>
      <c r="AK146" s="5"/>
      <c r="AL146" s="5"/>
      <c r="AM146" s="5"/>
      <c r="AN146" s="5"/>
      <c r="AO146" s="5"/>
      <c r="AP146" s="5"/>
      <c r="AQ146" s="27"/>
      <c r="AR146" s="5"/>
      <c r="AS146" s="27"/>
      <c r="AT146" s="5"/>
      <c r="AU146" s="5"/>
      <c r="AV146" s="5"/>
      <c r="AW146" s="5"/>
      <c r="AX146" s="5"/>
      <c r="AY146" s="4"/>
      <c r="AZ146" s="7"/>
      <c r="BA146" s="26"/>
      <c r="BB146" s="7"/>
      <c r="BC146" s="4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84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27"/>
      <c r="AJ147" s="5"/>
      <c r="AK147" s="5"/>
      <c r="AL147" s="5"/>
      <c r="AM147" s="5"/>
      <c r="AN147" s="5"/>
      <c r="AO147" s="5"/>
      <c r="AP147" s="5"/>
      <c r="AQ147" s="27"/>
      <c r="AR147" s="5"/>
      <c r="AS147" s="27"/>
      <c r="AT147" s="5"/>
      <c r="AU147" s="5"/>
      <c r="AV147" s="5"/>
      <c r="AW147" s="5"/>
      <c r="AX147" s="5"/>
      <c r="AY147" s="4"/>
      <c r="AZ147" s="7"/>
      <c r="BA147" s="26"/>
      <c r="BB147" s="13"/>
      <c r="BC147" s="13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18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27"/>
      <c r="AJ148" s="5"/>
      <c r="AK148" s="5"/>
      <c r="AL148" s="5"/>
      <c r="AM148" s="5"/>
      <c r="AN148" s="5"/>
      <c r="AO148" s="5"/>
      <c r="AP148" s="5"/>
      <c r="AQ148" s="27"/>
      <c r="AR148" s="5"/>
      <c r="AS148" s="27"/>
      <c r="AT148" s="5"/>
      <c r="AU148" s="5"/>
      <c r="AV148" s="5"/>
      <c r="AW148" s="5"/>
      <c r="AX148" s="5"/>
      <c r="AY148" s="4"/>
      <c r="AZ148" s="7"/>
      <c r="BA148" s="26"/>
      <c r="BB148" s="7"/>
      <c r="BC148" s="4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12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7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6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409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6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186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26"/>
      <c r="N151" s="12"/>
      <c r="O151" s="2"/>
      <c r="P151" s="12"/>
      <c r="Q151" s="12"/>
      <c r="R151" s="12"/>
      <c r="S151" s="12"/>
      <c r="T151" s="12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27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22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6"/>
      <c r="BB152" s="7"/>
      <c r="BC152" s="7"/>
      <c r="BD152" s="5"/>
      <c r="BE152" s="5"/>
      <c r="BF152" s="5"/>
      <c r="BG152" s="5"/>
      <c r="BH152" s="5"/>
      <c r="BI152" s="4"/>
      <c r="BJ152" s="7"/>
      <c r="BK152" s="7"/>
      <c r="BL152" s="8"/>
      <c r="BM152" s="5"/>
      <c r="BN152" s="5"/>
      <c r="BO152" s="7"/>
      <c r="BP152" s="7"/>
      <c r="BQ152" s="8"/>
      <c r="BR152" s="9"/>
    </row>
    <row r="153" spans="1:70" s="6" customFormat="1" ht="222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7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22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4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7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57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6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82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6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27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29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27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40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4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4"/>
      <c r="AF158" s="7"/>
      <c r="AG158" s="7"/>
      <c r="AH158" s="7"/>
      <c r="AI158" s="26"/>
      <c r="AJ158" s="7"/>
      <c r="AK158" s="7"/>
      <c r="AL158" s="5"/>
      <c r="AM158" s="5"/>
      <c r="AN158" s="5"/>
      <c r="AO158" s="5"/>
      <c r="AP158" s="5"/>
      <c r="AQ158" s="26"/>
      <c r="AR158" s="7"/>
      <c r="AS158" s="26"/>
      <c r="AT158" s="7"/>
      <c r="AU158" s="5"/>
      <c r="AV158" s="5"/>
      <c r="AW158" s="5"/>
      <c r="AX158" s="5"/>
      <c r="AY158" s="4"/>
      <c r="AZ158" s="7"/>
      <c r="BA158" s="26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14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4"/>
      <c r="AH159" s="7"/>
      <c r="AI159" s="7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4"/>
      <c r="AZ159" s="7"/>
      <c r="BA159" s="26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4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6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4"/>
      <c r="AH160" s="7"/>
      <c r="AI160" s="7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4"/>
      <c r="AZ160" s="7"/>
      <c r="BA160" s="26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14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26"/>
      <c r="N161" s="7"/>
      <c r="O161" s="7"/>
      <c r="P161" s="7"/>
      <c r="Q161" s="7"/>
      <c r="R161" s="7"/>
      <c r="S161" s="7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4"/>
      <c r="AH161" s="7"/>
      <c r="AI161" s="7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4"/>
      <c r="AZ161" s="7"/>
      <c r="BA161" s="26"/>
      <c r="BB161" s="7"/>
      <c r="BC161" s="7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14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26"/>
      <c r="N162" s="12"/>
      <c r="O162" s="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4"/>
      <c r="AH162" s="7"/>
      <c r="AI162" s="7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4"/>
      <c r="AZ162" s="7"/>
      <c r="BA162" s="26"/>
      <c r="BB162" s="7"/>
      <c r="BC162" s="7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14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26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4"/>
      <c r="AH163" s="7"/>
      <c r="AI163" s="7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4"/>
      <c r="AZ163" s="7"/>
      <c r="BA163" s="26"/>
      <c r="BB163" s="7"/>
      <c r="BC163" s="7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26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26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27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26"/>
      <c r="BB166" s="7"/>
      <c r="BC166" s="7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6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7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409.6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4"/>
      <c r="Q168" s="4"/>
      <c r="R168" s="4"/>
      <c r="S168" s="4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201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4"/>
      <c r="P169" s="4"/>
      <c r="Q169" s="4"/>
      <c r="R169" s="4"/>
      <c r="S169" s="4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7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20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4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4"/>
      <c r="AH170" s="7"/>
      <c r="AI170" s="7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7"/>
      <c r="BA170" s="26"/>
      <c r="BB170" s="7"/>
      <c r="BC170" s="7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20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20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4"/>
      <c r="P172" s="4"/>
      <c r="Q172" s="4"/>
      <c r="R172" s="4"/>
      <c r="S172" s="4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0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26"/>
      <c r="N173" s="12"/>
      <c r="O173" s="2"/>
      <c r="P173" s="12"/>
      <c r="Q173" s="12"/>
      <c r="R173" s="12"/>
      <c r="S173" s="12"/>
      <c r="T173" s="12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25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26"/>
      <c r="BB174" s="13"/>
      <c r="BC174" s="13"/>
      <c r="BD174" s="5"/>
      <c r="BE174" s="5"/>
      <c r="BF174" s="5"/>
      <c r="BG174" s="4"/>
      <c r="BH174" s="17"/>
      <c r="BI174" s="13"/>
      <c r="BJ174" s="5"/>
      <c r="BK174" s="37"/>
      <c r="BL174" s="8"/>
      <c r="BM174" s="5"/>
      <c r="BN174" s="5"/>
      <c r="BO174" s="7"/>
      <c r="BP174" s="7"/>
      <c r="BQ174" s="8"/>
      <c r="BR174" s="9"/>
    </row>
    <row r="175" spans="1:70" s="6" customFormat="1" ht="244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4"/>
      <c r="O175" s="4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26"/>
      <c r="BB175" s="39"/>
      <c r="BC175" s="13"/>
      <c r="BD175" s="5"/>
      <c r="BE175" s="5"/>
      <c r="BF175" s="5"/>
      <c r="BG175" s="4"/>
      <c r="BH175" s="17"/>
      <c r="BI175" s="13"/>
      <c r="BJ175" s="5"/>
      <c r="BK175" s="37"/>
      <c r="BL175" s="8"/>
      <c r="BM175" s="5"/>
      <c r="BN175" s="5"/>
      <c r="BO175" s="7"/>
      <c r="BP175" s="7"/>
      <c r="BQ175" s="8"/>
      <c r="BR175" s="9"/>
    </row>
    <row r="176" spans="1:70" s="6" customFormat="1" ht="219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7"/>
      <c r="O176" s="17"/>
      <c r="P176" s="17"/>
      <c r="Q176" s="17"/>
      <c r="R176" s="17"/>
      <c r="S176" s="17"/>
      <c r="T176" s="1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8"/>
      <c r="BB176" s="40"/>
      <c r="BC176" s="41"/>
      <c r="BD176" s="5"/>
      <c r="BE176" s="5"/>
      <c r="BF176" s="5"/>
      <c r="BG176" s="5"/>
      <c r="BH176" s="5"/>
      <c r="BI176" s="5"/>
      <c r="BJ176" s="5"/>
      <c r="BK176" s="37"/>
      <c r="BL176" s="8"/>
      <c r="BM176" s="5"/>
      <c r="BN176" s="5"/>
      <c r="BO176" s="7"/>
      <c r="BP176" s="7"/>
      <c r="BQ176" s="8"/>
      <c r="BR176" s="9"/>
    </row>
    <row r="177" spans="1:70" s="6" customFormat="1" ht="219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26"/>
      <c r="BB177" s="13"/>
      <c r="BC177" s="13"/>
      <c r="BD177" s="5"/>
      <c r="BE177" s="5"/>
      <c r="BF177" s="5"/>
      <c r="BG177" s="5"/>
      <c r="BH177" s="5"/>
      <c r="BI177" s="5"/>
      <c r="BJ177" s="5"/>
      <c r="BK177" s="37"/>
      <c r="BL177" s="8"/>
      <c r="BM177" s="5"/>
      <c r="BN177" s="5"/>
      <c r="BO177" s="7"/>
      <c r="BP177" s="7"/>
      <c r="BQ177" s="8"/>
      <c r="BR177" s="9"/>
    </row>
    <row r="178" spans="1:70" s="6" customFormat="1" ht="219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8"/>
      <c r="BB178" s="40"/>
      <c r="BC178" s="41"/>
      <c r="BD178" s="5"/>
      <c r="BE178" s="5"/>
      <c r="BF178" s="5"/>
      <c r="BG178" s="5"/>
      <c r="BH178" s="5"/>
      <c r="BI178" s="5"/>
      <c r="BJ178" s="5"/>
      <c r="BK178" s="37"/>
      <c r="BL178" s="8"/>
      <c r="BM178" s="5"/>
      <c r="BN178" s="5"/>
      <c r="BO178" s="7"/>
      <c r="BP178" s="7"/>
      <c r="BQ178" s="8"/>
      <c r="BR178" s="9"/>
    </row>
    <row r="179" spans="1:70" s="6" customFormat="1" ht="409.6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26"/>
      <c r="BB179" s="13"/>
      <c r="BC179" s="4"/>
      <c r="BD179" s="5"/>
      <c r="BE179" s="5"/>
      <c r="BF179" s="5"/>
      <c r="BG179" s="5"/>
      <c r="BH179" s="5"/>
      <c r="BI179" s="5"/>
      <c r="BJ179" s="5"/>
      <c r="BK179" s="37"/>
      <c r="BL179" s="8"/>
      <c r="BM179" s="5"/>
      <c r="BN179" s="5"/>
      <c r="BO179" s="7"/>
      <c r="BP179" s="7"/>
      <c r="BQ179" s="8"/>
      <c r="BR179" s="9"/>
    </row>
    <row r="180" spans="1:70" s="6" customFormat="1" ht="409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13"/>
      <c r="AG180" s="13"/>
      <c r="AH180" s="5"/>
      <c r="AI180" s="26"/>
      <c r="AJ180" s="13"/>
      <c r="AK180" s="13"/>
      <c r="AL180" s="5"/>
      <c r="AM180" s="5"/>
      <c r="AN180" s="5"/>
      <c r="AO180" s="5"/>
      <c r="AP180" s="5"/>
      <c r="AQ180" s="26"/>
      <c r="AR180" s="13"/>
      <c r="AS180" s="26"/>
      <c r="AT180" s="13"/>
      <c r="AU180" s="5"/>
      <c r="AV180" s="5"/>
      <c r="AW180" s="5"/>
      <c r="AX180" s="5"/>
      <c r="AY180" s="5"/>
      <c r="AZ180" s="5"/>
      <c r="BA180" s="26"/>
      <c r="BB180" s="13"/>
      <c r="BC180" s="13"/>
      <c r="BD180" s="5"/>
      <c r="BE180" s="5"/>
      <c r="BF180" s="5"/>
      <c r="BG180" s="5"/>
      <c r="BH180" s="5"/>
      <c r="BI180" s="5"/>
      <c r="BJ180" s="5"/>
      <c r="BK180" s="37"/>
      <c r="BL180" s="8"/>
      <c r="BM180" s="5"/>
      <c r="BN180" s="5"/>
      <c r="BO180" s="7"/>
      <c r="BP180" s="7"/>
      <c r="BQ180" s="8"/>
      <c r="BR180" s="9"/>
    </row>
    <row r="181" spans="1:70" s="6" customFormat="1" ht="13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38"/>
      <c r="BB181" s="40"/>
      <c r="BC181" s="41"/>
      <c r="BD181" s="5"/>
      <c r="BE181" s="5"/>
      <c r="BF181" s="5"/>
      <c r="BG181" s="5"/>
      <c r="BH181" s="5"/>
      <c r="BI181" s="5"/>
      <c r="BJ181" s="5"/>
      <c r="BK181" s="37"/>
      <c r="BL181" s="8"/>
      <c r="BM181" s="5"/>
      <c r="BN181" s="5"/>
      <c r="BO181" s="7"/>
      <c r="BP181" s="7"/>
      <c r="BQ181" s="8"/>
      <c r="BR181" s="9"/>
    </row>
    <row r="182" spans="1:70" s="6" customFormat="1" ht="13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38"/>
      <c r="BB182" s="40"/>
      <c r="BC182" s="41"/>
      <c r="BD182" s="5"/>
      <c r="BE182" s="5"/>
      <c r="BF182" s="5"/>
      <c r="BG182" s="5"/>
      <c r="BH182" s="5"/>
      <c r="BI182" s="5"/>
      <c r="BJ182" s="5"/>
      <c r="BK182" s="37"/>
      <c r="BL182" s="8"/>
      <c r="BM182" s="5"/>
      <c r="BN182" s="5"/>
      <c r="BO182" s="7"/>
      <c r="BP182" s="7"/>
      <c r="BQ182" s="8"/>
      <c r="BR182" s="9"/>
    </row>
    <row r="183" spans="1:70" s="6" customFormat="1" ht="13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38"/>
      <c r="BB183" s="40"/>
      <c r="BC183" s="41"/>
      <c r="BD183" s="5"/>
      <c r="BE183" s="5"/>
      <c r="BF183" s="5"/>
      <c r="BG183" s="5"/>
      <c r="BH183" s="5"/>
      <c r="BI183" s="5"/>
      <c r="BJ183" s="5"/>
      <c r="BK183" s="37"/>
      <c r="BL183" s="8"/>
      <c r="BM183" s="5"/>
      <c r="BN183" s="5"/>
      <c r="BO183" s="7"/>
      <c r="BP183" s="7"/>
      <c r="BQ183" s="8"/>
      <c r="BR183" s="9"/>
    </row>
    <row r="184" spans="1:70" s="6" customFormat="1" ht="13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13"/>
      <c r="O184" s="13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38"/>
      <c r="BB184" s="40"/>
      <c r="BC184" s="41"/>
      <c r="BD184" s="5"/>
      <c r="BE184" s="5"/>
      <c r="BF184" s="5"/>
      <c r="BG184" s="5"/>
      <c r="BH184" s="5"/>
      <c r="BI184" s="5"/>
      <c r="BJ184" s="5"/>
      <c r="BK184" s="37"/>
      <c r="BL184" s="8"/>
      <c r="BM184" s="5"/>
      <c r="BN184" s="5"/>
      <c r="BO184" s="7"/>
      <c r="BP184" s="7"/>
      <c r="BQ184" s="8"/>
      <c r="BR184" s="9"/>
    </row>
    <row r="185" spans="1:70" s="6" customFormat="1" ht="137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13"/>
      <c r="O185" s="13"/>
      <c r="P185" s="13"/>
      <c r="Q185" s="13"/>
      <c r="R185" s="13"/>
      <c r="S185" s="13"/>
      <c r="T185" s="13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38"/>
      <c r="BB185" s="40"/>
      <c r="BC185" s="41"/>
      <c r="BD185" s="5"/>
      <c r="BE185" s="5"/>
      <c r="BF185" s="5"/>
      <c r="BG185" s="5"/>
      <c r="BH185" s="5"/>
      <c r="BI185" s="5"/>
      <c r="BJ185" s="5"/>
      <c r="BK185" s="37"/>
      <c r="BL185" s="8"/>
      <c r="BM185" s="5"/>
      <c r="BN185" s="5"/>
      <c r="BO185" s="7"/>
      <c r="BP185" s="7"/>
      <c r="BQ185" s="8"/>
      <c r="BR185" s="9"/>
    </row>
    <row r="186" spans="1:70" s="6" customFormat="1" ht="291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4"/>
      <c r="AZ186" s="5"/>
      <c r="BA186" s="26"/>
      <c r="BB186" s="13"/>
      <c r="BC186" s="4"/>
      <c r="BD186" s="7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291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4"/>
      <c r="AZ187" s="5"/>
      <c r="BA187" s="26"/>
      <c r="BB187" s="28"/>
      <c r="BC187" s="4"/>
      <c r="BD187" s="7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197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6"/>
      <c r="BB188" s="4"/>
      <c r="BC188" s="4"/>
      <c r="BD188" s="5"/>
      <c r="BE188" s="5"/>
      <c r="BF188" s="5"/>
      <c r="BG188" s="5"/>
      <c r="BH188" s="5"/>
      <c r="BI188" s="5"/>
      <c r="BJ188" s="5"/>
      <c r="BK188" s="37"/>
      <c r="BL188" s="8"/>
      <c r="BM188" s="5"/>
      <c r="BN188" s="5"/>
      <c r="BO188" s="7"/>
      <c r="BP188" s="7"/>
      <c r="BQ188" s="8"/>
      <c r="BR188" s="9"/>
    </row>
    <row r="189" spans="1:70" s="6" customFormat="1" ht="197.2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35"/>
      <c r="BB189" s="41"/>
      <c r="BC189" s="41"/>
      <c r="BD189" s="5"/>
      <c r="BE189" s="5"/>
      <c r="BF189" s="5"/>
      <c r="BG189" s="5"/>
      <c r="BH189" s="5"/>
      <c r="BI189" s="5"/>
      <c r="BJ189" s="5"/>
      <c r="BK189" s="37"/>
      <c r="BL189" s="8"/>
      <c r="BM189" s="5"/>
      <c r="BN189" s="5"/>
      <c r="BO189" s="7"/>
      <c r="BP189" s="7"/>
      <c r="BQ189" s="8"/>
      <c r="BR189" s="9"/>
    </row>
    <row r="190" spans="1:70" s="6" customFormat="1" ht="279.7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42"/>
      <c r="O190" s="42"/>
      <c r="P190" s="42"/>
      <c r="Q190" s="42"/>
      <c r="R190" s="42"/>
      <c r="S190" s="42"/>
      <c r="T190" s="4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26"/>
      <c r="BB190" s="17"/>
      <c r="BC190" s="17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171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26"/>
      <c r="BB191" s="7"/>
      <c r="BC191" s="7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129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32"/>
      <c r="BB192" s="13"/>
      <c r="BC192" s="13"/>
      <c r="BD192" s="5"/>
      <c r="BE192" s="5"/>
      <c r="BF192" s="5"/>
      <c r="BG192" s="5"/>
      <c r="BH192" s="5"/>
      <c r="BI192" s="5"/>
      <c r="BJ192" s="5"/>
      <c r="BK192" s="37"/>
      <c r="BL192" s="8"/>
      <c r="BM192" s="5"/>
      <c r="BN192" s="5"/>
      <c r="BO192" s="7"/>
      <c r="BP192" s="7"/>
      <c r="BQ192" s="8"/>
      <c r="BR192" s="9"/>
    </row>
    <row r="193" spans="1:72" s="6" customFormat="1" ht="187.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13"/>
      <c r="N193" s="13"/>
      <c r="O193" s="13"/>
      <c r="P193" s="13"/>
      <c r="Q193" s="13"/>
      <c r="R193" s="13"/>
      <c r="S193" s="13"/>
      <c r="T193" s="13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26"/>
      <c r="BB193" s="7"/>
      <c r="BC193" s="7"/>
      <c r="BD193" s="5"/>
      <c r="BE193" s="5"/>
      <c r="BF193" s="5"/>
      <c r="BG193" s="5"/>
      <c r="BH193" s="5"/>
      <c r="BI193" s="5"/>
      <c r="BJ193" s="7"/>
      <c r="BK193" s="7"/>
      <c r="BL193" s="8"/>
      <c r="BM193" s="5"/>
      <c r="BN193" s="5"/>
      <c r="BO193" s="5"/>
      <c r="BP193" s="5"/>
      <c r="BQ193" s="7"/>
      <c r="BR193" s="8"/>
      <c r="BS193" s="9"/>
      <c r="BT193" s="14"/>
    </row>
    <row r="194" spans="1:72" s="6" customFormat="1" ht="187.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26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7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409.6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7"/>
      <c r="AS195" s="5"/>
      <c r="AT195" s="7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7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409.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7"/>
      <c r="O196" s="7"/>
      <c r="P196" s="7"/>
      <c r="Q196" s="7"/>
      <c r="R196" s="7"/>
      <c r="S196" s="7"/>
      <c r="T196" s="7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26"/>
      <c r="BB196" s="7"/>
      <c r="BC196" s="7"/>
      <c r="BD196" s="5"/>
      <c r="BE196" s="5"/>
      <c r="BF196" s="5"/>
      <c r="BG196" s="5"/>
      <c r="BH196" s="5"/>
      <c r="BI196" s="5"/>
      <c r="BJ196" s="7"/>
      <c r="BK196" s="7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94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26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7"/>
      <c r="BL197" s="8"/>
      <c r="BM197" s="9"/>
      <c r="BN197" s="15"/>
      <c r="BO197" s="15"/>
      <c r="BP197" s="15"/>
      <c r="BQ197" s="16"/>
      <c r="BR197" s="10"/>
      <c r="BS197" s="15"/>
      <c r="BT197" s="14"/>
    </row>
    <row r="198" spans="1:72" s="6" customFormat="1" ht="219.7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7"/>
      <c r="BL198" s="8"/>
      <c r="BM198" s="9"/>
      <c r="BN198" s="15"/>
      <c r="BO198" s="15"/>
      <c r="BP198" s="15"/>
      <c r="BQ198" s="16"/>
      <c r="BR198" s="10"/>
      <c r="BS198" s="15"/>
      <c r="BT198" s="14"/>
    </row>
    <row r="199" spans="1:72" s="6" customFormat="1" ht="198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28"/>
      <c r="O199" s="28"/>
      <c r="P199" s="28"/>
      <c r="Q199" s="28"/>
      <c r="R199" s="28"/>
      <c r="S199" s="28"/>
      <c r="T199" s="28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5"/>
      <c r="BO199" s="5"/>
      <c r="BP199" s="5"/>
      <c r="BQ199" s="7"/>
      <c r="BR199" s="8"/>
      <c r="BS199" s="9"/>
      <c r="BT199" s="14"/>
    </row>
    <row r="200" spans="1:72" s="6" customFormat="1" ht="198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7"/>
      <c r="BK200" s="13"/>
      <c r="BL200" s="8"/>
      <c r="BM200" s="9"/>
      <c r="BN200" s="5"/>
      <c r="BO200" s="5"/>
      <c r="BP200" s="5"/>
      <c r="BQ200" s="7"/>
      <c r="BR200" s="8"/>
      <c r="BS200" s="9"/>
      <c r="BT200" s="14"/>
    </row>
    <row r="201" spans="1:72" s="6" customFormat="1" ht="198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7"/>
      <c r="BK201" s="13"/>
      <c r="BL201" s="8"/>
      <c r="BM201" s="9"/>
      <c r="BN201" s="5"/>
      <c r="BO201" s="5"/>
      <c r="BP201" s="5"/>
      <c r="BQ201" s="7"/>
      <c r="BR201" s="8"/>
      <c r="BS201" s="9"/>
      <c r="BT201" s="14"/>
    </row>
    <row r="202" spans="1:72" s="6" customFormat="1" ht="146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7"/>
      <c r="BK202" s="13"/>
      <c r="BL202" s="8"/>
      <c r="BM202" s="9"/>
      <c r="BN202" s="5"/>
      <c r="BO202" s="5"/>
      <c r="BP202" s="5"/>
      <c r="BQ202" s="7"/>
      <c r="BR202" s="8"/>
      <c r="BS202" s="9"/>
      <c r="BT202" s="14"/>
    </row>
    <row r="203" spans="1:72" s="6" customFormat="1" ht="227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7"/>
      <c r="BK203" s="13"/>
      <c r="BL203" s="8"/>
      <c r="BM203" s="9"/>
      <c r="BN203" s="5"/>
      <c r="BO203" s="5"/>
      <c r="BP203" s="5"/>
      <c r="BQ203" s="7"/>
      <c r="BR203" s="8"/>
      <c r="BS203" s="9"/>
      <c r="BT203" s="14"/>
    </row>
    <row r="204" spans="1:72" s="6" customFormat="1" ht="154.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12"/>
      <c r="O204" s="1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7"/>
      <c r="BK204" s="13"/>
      <c r="BL204" s="8"/>
      <c r="BM204" s="9"/>
      <c r="BN204" s="5"/>
      <c r="BO204" s="5"/>
      <c r="BP204" s="5"/>
      <c r="BQ204" s="7"/>
      <c r="BR204" s="8"/>
      <c r="BS204" s="9"/>
      <c r="BT204" s="14"/>
    </row>
    <row r="205" spans="1:72" s="6" customFormat="1" ht="154.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12"/>
      <c r="O205" s="2"/>
      <c r="P205" s="12"/>
      <c r="Q205" s="12"/>
      <c r="R205" s="12"/>
      <c r="S205" s="12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7"/>
      <c r="BK205" s="13"/>
      <c r="BL205" s="8"/>
      <c r="BM205" s="9"/>
      <c r="BN205" s="15"/>
      <c r="BO205" s="15"/>
      <c r="BP205" s="15"/>
      <c r="BQ205" s="16"/>
      <c r="BR205" s="10"/>
      <c r="BS205" s="15"/>
      <c r="BT205" s="14"/>
    </row>
    <row r="206" spans="1:72" s="6" customFormat="1" ht="182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7"/>
      <c r="BJ206" s="5"/>
      <c r="BK206" s="7"/>
      <c r="BL206" s="8"/>
      <c r="BM206" s="9"/>
      <c r="BN206" s="15"/>
      <c r="BO206" s="15"/>
      <c r="BP206" s="15"/>
      <c r="BQ206" s="16"/>
      <c r="BR206" s="10"/>
      <c r="BS206" s="15"/>
      <c r="BT206" s="14"/>
    </row>
    <row r="207" spans="1:72" s="6" customFormat="1" ht="182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7"/>
      <c r="O207" s="7"/>
      <c r="P207" s="7"/>
      <c r="Q207" s="7"/>
      <c r="R207" s="7"/>
      <c r="S207" s="7"/>
      <c r="T207" s="1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7"/>
      <c r="BL207" s="8"/>
      <c r="BM207" s="9"/>
      <c r="BN207" s="15"/>
      <c r="BO207" s="15"/>
      <c r="BP207" s="15"/>
      <c r="BQ207" s="16"/>
      <c r="BR207" s="10"/>
      <c r="BS207" s="15"/>
      <c r="BT207" s="14"/>
    </row>
    <row r="208" spans="1:72" s="6" customFormat="1" ht="312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12"/>
      <c r="O208" s="12"/>
      <c r="P208" s="12"/>
      <c r="Q208" s="12"/>
      <c r="R208" s="12"/>
      <c r="S208" s="12"/>
      <c r="T208" s="1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27"/>
      <c r="BB208" s="5"/>
      <c r="BC208" s="5"/>
      <c r="BD208" s="7"/>
      <c r="BE208" s="5"/>
      <c r="BF208" s="5"/>
      <c r="BG208" s="5"/>
      <c r="BH208" s="5"/>
      <c r="BI208" s="7"/>
      <c r="BJ208" s="5"/>
      <c r="BK208" s="13"/>
      <c r="BL208" s="8"/>
      <c r="BM208" s="9"/>
      <c r="BN208" s="10"/>
    </row>
    <row r="209" spans="1:70" s="6" customFormat="1" ht="174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12"/>
      <c r="O209" s="2"/>
      <c r="P209" s="12"/>
      <c r="Q209" s="12"/>
      <c r="R209" s="12"/>
      <c r="S209" s="12"/>
      <c r="T209" s="12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7"/>
      <c r="BE209" s="5"/>
      <c r="BF209" s="5"/>
      <c r="BG209" s="5"/>
      <c r="BH209" s="5"/>
      <c r="BI209" s="7"/>
      <c r="BJ209" s="5"/>
      <c r="BK209" s="13"/>
      <c r="BL209" s="8"/>
      <c r="BM209" s="9"/>
      <c r="BN209" s="10"/>
    </row>
    <row r="210" spans="1:70" s="6" customFormat="1" ht="167.2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7"/>
      <c r="O210" s="7"/>
      <c r="P210" s="7"/>
      <c r="Q210" s="7"/>
      <c r="R210" s="7"/>
      <c r="S210" s="7"/>
      <c r="T210" s="7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27"/>
      <c r="BB210" s="5"/>
      <c r="BC210" s="5"/>
      <c r="BD210" s="7"/>
      <c r="BE210" s="5"/>
      <c r="BF210" s="5"/>
      <c r="BG210" s="5"/>
      <c r="BH210" s="5"/>
      <c r="BI210" s="7"/>
      <c r="BJ210" s="5"/>
      <c r="BK210" s="13"/>
      <c r="BL210" s="8"/>
      <c r="BM210" s="9"/>
      <c r="BN210" s="10"/>
    </row>
    <row r="211" spans="1:70" s="6" customFormat="1" ht="167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7"/>
      <c r="O211" s="7"/>
      <c r="P211" s="7"/>
      <c r="Q211" s="7"/>
      <c r="R211" s="7"/>
      <c r="S211" s="7"/>
      <c r="T211" s="7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7"/>
      <c r="BE211" s="5"/>
      <c r="BF211" s="5"/>
      <c r="BG211" s="5"/>
      <c r="BH211" s="5"/>
      <c r="BI211" s="7"/>
      <c r="BJ211" s="5"/>
      <c r="BK211" s="13"/>
      <c r="BL211" s="8"/>
      <c r="BM211" s="9"/>
      <c r="BN211" s="10"/>
    </row>
    <row r="212" spans="1:70" s="6" customFormat="1" ht="167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7"/>
      <c r="O212" s="7"/>
      <c r="P212" s="12"/>
      <c r="Q212" s="12"/>
      <c r="R212" s="12"/>
      <c r="S212" s="12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7"/>
      <c r="BE212" s="5"/>
      <c r="BF212" s="5"/>
      <c r="BG212" s="5"/>
      <c r="BH212" s="5"/>
      <c r="BI212" s="7"/>
      <c r="BJ212" s="5"/>
      <c r="BK212" s="13"/>
      <c r="BL212" s="8"/>
      <c r="BM212" s="9"/>
      <c r="BN212" s="10"/>
    </row>
    <row r="213" spans="1:70" s="6" customFormat="1" ht="372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2"/>
      <c r="O213" s="2"/>
      <c r="P213" s="2"/>
      <c r="Q213" s="2"/>
      <c r="R213" s="2"/>
      <c r="S213" s="2"/>
      <c r="T213" s="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257.2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2"/>
      <c r="O214" s="2"/>
      <c r="P214" s="11"/>
      <c r="Q214" s="11"/>
      <c r="R214" s="11"/>
      <c r="S214" s="11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5"/>
    </row>
    <row r="215" spans="1:70" s="6" customFormat="1" ht="254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2"/>
      <c r="O215" s="2"/>
      <c r="P215" s="11"/>
      <c r="Q215" s="11"/>
      <c r="R215" s="11"/>
      <c r="S215" s="11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5"/>
      <c r="BP215" s="5"/>
    </row>
    <row r="216" spans="1:70" s="6" customFormat="1" ht="319.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7"/>
      <c r="O216" s="7"/>
      <c r="P216" s="7"/>
      <c r="Q216" s="7"/>
      <c r="R216" s="7"/>
      <c r="S216" s="7"/>
      <c r="T216" s="12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8"/>
      <c r="BM216" s="5"/>
      <c r="BN216" s="5"/>
      <c r="BO216" s="5"/>
      <c r="BP216" s="5"/>
    </row>
    <row r="217" spans="1:70" s="6" customFormat="1" ht="409.6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2"/>
      <c r="L217" s="2"/>
      <c r="M217" s="2"/>
      <c r="N217" s="12"/>
      <c r="O217" s="2"/>
      <c r="P217" s="12"/>
      <c r="Q217" s="12"/>
      <c r="R217" s="12"/>
      <c r="S217" s="12"/>
      <c r="T217" s="12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8"/>
      <c r="BM217" s="5"/>
      <c r="BN217" s="5"/>
      <c r="BO217" s="5"/>
      <c r="BP217" s="5"/>
    </row>
    <row r="218" spans="1:70" s="6" customFormat="1" ht="141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2"/>
      <c r="L218" s="4"/>
      <c r="M218" s="5"/>
      <c r="N218" s="7"/>
      <c r="O218" s="7"/>
      <c r="P218" s="7"/>
      <c r="Q218" s="7"/>
      <c r="R218" s="7"/>
      <c r="S218" s="7"/>
      <c r="T218" s="12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8"/>
      <c r="BM218" s="5"/>
      <c r="BN218" s="5"/>
      <c r="BO218" s="5"/>
      <c r="BP218" s="5"/>
    </row>
    <row r="219" spans="1:70" s="6" customFormat="1" ht="141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2"/>
      <c r="L219" s="4"/>
      <c r="M219" s="2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8"/>
      <c r="BM219" s="5"/>
      <c r="BN219" s="5"/>
      <c r="BO219" s="5"/>
      <c r="BP219" s="5"/>
    </row>
    <row r="220" spans="1:70" s="6" customFormat="1" ht="292.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2"/>
      <c r="L220" s="4"/>
      <c r="M220" s="5"/>
      <c r="N220" s="11"/>
      <c r="O220" s="2"/>
      <c r="P220" s="11"/>
      <c r="Q220" s="11"/>
      <c r="R220" s="11"/>
      <c r="S220" s="11"/>
      <c r="T220" s="11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8"/>
      <c r="BM220" s="5"/>
      <c r="BN220" s="5"/>
      <c r="BO220" s="5"/>
      <c r="BP220" s="8"/>
      <c r="BQ220" s="9"/>
      <c r="BR220" s="10"/>
    </row>
    <row r="221" spans="1:70" s="6" customFormat="1" ht="177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2"/>
      <c r="L221" s="4"/>
      <c r="M221" s="5"/>
      <c r="N221" s="2"/>
      <c r="O221" s="2"/>
      <c r="P221" s="11"/>
      <c r="Q221" s="11"/>
      <c r="R221" s="11"/>
      <c r="S221" s="11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8"/>
      <c r="BQ221" s="9"/>
      <c r="BR221" s="10"/>
    </row>
  </sheetData>
  <autoFilter ref="A2:BM193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F5" sqref="F5"/>
    </sheetView>
  </sheetViews>
  <sheetFormatPr defaultColWidth="9.140625" defaultRowHeight="34.5" x14ac:dyDescent="0.45"/>
  <cols>
    <col min="1" max="1" width="39.7109375" style="18" customWidth="1"/>
    <col min="2" max="2" width="25.5703125" style="18" customWidth="1"/>
    <col min="3" max="3" width="46.42578125" style="18" customWidth="1"/>
    <col min="4" max="4" width="36.85546875" style="18" hidden="1" customWidth="1"/>
    <col min="5" max="5" width="16.42578125" style="18" customWidth="1"/>
    <col min="6" max="6" width="48" style="18" customWidth="1"/>
    <col min="7" max="7" width="23.5703125" style="18" customWidth="1"/>
    <col min="8" max="8" width="48.7109375" style="18" customWidth="1"/>
    <col min="9" max="9" width="121.28515625" style="18" customWidth="1"/>
    <col min="10" max="10" width="98.85546875" style="18" customWidth="1"/>
    <col min="11" max="11" width="32.42578125" style="18" customWidth="1"/>
    <col min="12" max="12" width="31.5703125" style="18" customWidth="1"/>
    <col min="13" max="13" width="26.85546875" style="18" customWidth="1"/>
    <col min="14" max="14" width="35.28515625" style="18" customWidth="1"/>
    <col min="15" max="15" width="0.140625" style="18" customWidth="1"/>
    <col min="16" max="16" width="29.42578125" style="18" customWidth="1"/>
    <col min="17" max="17" width="28.140625" style="18" customWidth="1"/>
    <col min="18" max="18" width="23.140625" style="18" customWidth="1"/>
    <col min="19" max="19" width="21.28515625" style="18" customWidth="1"/>
    <col min="20" max="20" width="31.5703125" style="18" customWidth="1"/>
    <col min="21" max="21" width="12.42578125" style="18" hidden="1" customWidth="1"/>
    <col min="22" max="22" width="9.140625" style="18" hidden="1" customWidth="1"/>
    <col min="23" max="24" width="10.14062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customWidth="1"/>
    <col min="32" max="32" width="20.140625" style="18" customWidth="1"/>
    <col min="33" max="33" width="37.7109375" style="18" hidden="1" customWidth="1"/>
    <col min="34" max="34" width="21" style="18" hidden="1" customWidth="1"/>
    <col min="35" max="35" width="17.7109375" style="18" customWidth="1"/>
    <col min="36" max="36" width="23" style="18" customWidth="1"/>
    <col min="37" max="37" width="26" style="18" hidden="1" customWidth="1"/>
    <col min="38" max="38" width="19.7109375" style="18" hidden="1" customWidth="1"/>
    <col min="39" max="39" width="12.7109375" style="18" hidden="1" customWidth="1"/>
    <col min="40" max="40" width="9.140625" style="18" hidden="1" customWidth="1"/>
    <col min="41" max="41" width="9.5703125" style="18" hidden="1" customWidth="1"/>
    <col min="42" max="42" width="9.140625" style="18" hidden="1" customWidth="1"/>
    <col min="43" max="43" width="27.140625" style="18" customWidth="1"/>
    <col min="44" max="44" width="26.28515625" style="18" customWidth="1"/>
    <col min="45" max="45" width="21.42578125" style="18" customWidth="1"/>
    <col min="46" max="46" width="23.42578125" style="18" customWidth="1"/>
    <col min="47" max="50" width="9.140625" style="18" hidden="1" customWidth="1"/>
    <col min="51" max="51" width="44.42578125" style="18" customWidth="1"/>
    <col min="52" max="52" width="24.28515625" style="18" customWidth="1"/>
    <col min="53" max="53" width="66.5703125" style="18" customWidth="1"/>
    <col min="54" max="54" width="29.85546875" style="18" customWidth="1"/>
    <col min="55" max="55" width="23.140625" style="18" hidden="1" customWidth="1"/>
    <col min="56" max="56" width="18.140625" style="18" hidden="1" customWidth="1"/>
    <col min="57" max="57" width="22.5703125" style="18" hidden="1" customWidth="1"/>
    <col min="58" max="58" width="24.140625" style="18" hidden="1" customWidth="1"/>
    <col min="59" max="59" width="33.85546875" style="18" hidden="1" customWidth="1"/>
    <col min="60" max="60" width="18.5703125" style="18" hidden="1" customWidth="1"/>
    <col min="61" max="61" width="32.5703125" style="18" hidden="1" customWidth="1"/>
    <col min="62" max="62" width="33" style="18" hidden="1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60" x14ac:dyDescent="0.8">
      <c r="B1" s="93" t="s">
        <v>218</v>
      </c>
      <c r="C1" s="1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172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6" customFormat="1" ht="310.5" x14ac:dyDescent="0.25">
      <c r="A3" s="1" t="s">
        <v>169</v>
      </c>
      <c r="B3" s="2">
        <v>41225695</v>
      </c>
      <c r="C3" s="3">
        <v>466.1</v>
      </c>
      <c r="D3" s="3"/>
      <c r="E3" s="4">
        <v>14</v>
      </c>
      <c r="F3" s="2" t="s">
        <v>168</v>
      </c>
      <c r="G3" s="2" t="s">
        <v>42</v>
      </c>
      <c r="H3" s="2" t="s">
        <v>170</v>
      </c>
      <c r="I3" s="2" t="s">
        <v>166</v>
      </c>
      <c r="J3" s="2" t="s">
        <v>167</v>
      </c>
      <c r="K3" s="4" t="s">
        <v>198</v>
      </c>
      <c r="L3" s="4"/>
      <c r="M3" s="4"/>
      <c r="N3" s="7">
        <f>SUM(N4)</f>
        <v>199.06079999999997</v>
      </c>
      <c r="O3" s="4">
        <f t="shared" ref="O3:T3" si="0">SUM(O4)</f>
        <v>0</v>
      </c>
      <c r="P3" s="7">
        <f t="shared" si="0"/>
        <v>15.924863999999998</v>
      </c>
      <c r="Q3" s="7">
        <f t="shared" si="0"/>
        <v>171.19228799999996</v>
      </c>
      <c r="R3" s="7">
        <f t="shared" si="0"/>
        <v>0</v>
      </c>
      <c r="S3" s="7">
        <f t="shared" si="0"/>
        <v>11.943647999999998</v>
      </c>
      <c r="T3" s="7">
        <f t="shared" si="0"/>
        <v>199.06079999999994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26">
        <v>0.16</v>
      </c>
      <c r="BB3" s="7">
        <f>T4</f>
        <v>199.06079999999994</v>
      </c>
      <c r="BC3" s="4"/>
      <c r="BD3" s="4"/>
      <c r="BE3" s="4"/>
      <c r="BF3" s="7"/>
      <c r="BG3" s="4"/>
      <c r="BH3" s="4"/>
      <c r="BI3" s="7"/>
      <c r="BJ3" s="5"/>
      <c r="BK3" s="7">
        <f>BB3</f>
        <v>199.06079999999994</v>
      </c>
      <c r="BL3" s="8">
        <v>42623</v>
      </c>
      <c r="BM3" s="5"/>
      <c r="BN3" s="5"/>
      <c r="BO3" s="7"/>
      <c r="BP3" s="7"/>
      <c r="BQ3" s="8"/>
      <c r="BR3" s="9"/>
    </row>
    <row r="4" spans="1:70" s="6" customFormat="1" ht="252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0.16</v>
      </c>
      <c r="N4" s="7">
        <f>M4*1101*1.13</f>
        <v>199.06079999999997</v>
      </c>
      <c r="O4" s="4"/>
      <c r="P4" s="7">
        <f>N4*0.08</f>
        <v>15.924863999999998</v>
      </c>
      <c r="Q4" s="7">
        <f>N4*0.86</f>
        <v>171.19228799999996</v>
      </c>
      <c r="R4" s="7">
        <v>0</v>
      </c>
      <c r="S4" s="7">
        <f>N4*0.06</f>
        <v>11.943647999999998</v>
      </c>
      <c r="T4" s="7">
        <f>SUM(P4:S4)</f>
        <v>199.06079999999994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6"/>
      <c r="BB4" s="28"/>
      <c r="BC4" s="7"/>
      <c r="BD4" s="4"/>
      <c r="BE4" s="4"/>
      <c r="BF4" s="7"/>
      <c r="BG4" s="4"/>
      <c r="BH4" s="4"/>
      <c r="BI4" s="7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409.6" customHeight="1" x14ac:dyDescent="0.25">
      <c r="A5" s="1" t="s">
        <v>50</v>
      </c>
      <c r="B5" s="2" t="s">
        <v>70</v>
      </c>
      <c r="C5" s="3">
        <v>466.1</v>
      </c>
      <c r="D5" s="3"/>
      <c r="E5" s="4">
        <v>10</v>
      </c>
      <c r="F5" s="2" t="s">
        <v>90</v>
      </c>
      <c r="G5" s="2" t="s">
        <v>42</v>
      </c>
      <c r="H5" s="2" t="s">
        <v>112</v>
      </c>
      <c r="I5" s="105" t="s">
        <v>208</v>
      </c>
      <c r="J5" s="2" t="s">
        <v>150</v>
      </c>
      <c r="K5" s="4" t="s">
        <v>173</v>
      </c>
      <c r="L5" s="4"/>
      <c r="M5" s="4"/>
      <c r="N5" s="7">
        <f>SUM(N6:N10)</f>
        <v>809.77199999999993</v>
      </c>
      <c r="O5" s="4">
        <f t="shared" ref="O5:T5" si="1">SUM(O6:O10)</f>
        <v>0</v>
      </c>
      <c r="P5" s="7">
        <f t="shared" si="1"/>
        <v>39.130960000000002</v>
      </c>
      <c r="Q5" s="7">
        <f t="shared" si="1"/>
        <v>260.91100599999999</v>
      </c>
      <c r="R5" s="7">
        <f t="shared" si="1"/>
        <v>486.87</v>
      </c>
      <c r="S5" s="7">
        <f t="shared" si="1"/>
        <v>22.860033999999999</v>
      </c>
      <c r="T5" s="7">
        <f t="shared" si="1"/>
        <v>809.77199999999993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4">
        <v>0.01</v>
      </c>
      <c r="AF5" s="7">
        <f>T6</f>
        <v>16.0686</v>
      </c>
      <c r="AG5" s="4"/>
      <c r="AH5" s="5"/>
      <c r="AI5" s="26">
        <v>1</v>
      </c>
      <c r="AJ5" s="4">
        <f>T7</f>
        <v>60.52</v>
      </c>
      <c r="AK5" s="4"/>
      <c r="AL5" s="5"/>
      <c r="AM5" s="5"/>
      <c r="AN5" s="5"/>
      <c r="AO5" s="5"/>
      <c r="AP5" s="5"/>
      <c r="AQ5" s="26" t="s">
        <v>174</v>
      </c>
      <c r="AR5" s="4">
        <f>T8</f>
        <v>493.86999999999995</v>
      </c>
      <c r="AS5" s="26">
        <v>1</v>
      </c>
      <c r="AT5" s="4">
        <f>T9</f>
        <v>15.370000000000001</v>
      </c>
      <c r="AU5" s="5"/>
      <c r="AV5" s="5"/>
      <c r="AW5" s="5"/>
      <c r="AX5" s="5"/>
      <c r="AY5" s="5"/>
      <c r="AZ5" s="5"/>
      <c r="BA5" s="26">
        <v>0.18</v>
      </c>
      <c r="BB5" s="7">
        <f>T10</f>
        <v>223.94339999999997</v>
      </c>
      <c r="BC5" s="4"/>
      <c r="BD5" s="4"/>
      <c r="BE5" s="4"/>
      <c r="BF5" s="7"/>
      <c r="BG5" s="4"/>
      <c r="BH5" s="4"/>
      <c r="BI5" s="7"/>
      <c r="BJ5" s="5"/>
      <c r="BK5" s="7">
        <f>AF5+AJ5+AR5+AT5+BB5</f>
        <v>809.77199999999993</v>
      </c>
      <c r="BL5" s="8">
        <v>42615</v>
      </c>
      <c r="BM5" s="5"/>
      <c r="BN5" s="5"/>
      <c r="BO5" s="7"/>
      <c r="BP5" s="7"/>
      <c r="BQ5" s="8"/>
      <c r="BR5" s="9"/>
    </row>
    <row r="6" spans="1:70" s="6" customFormat="1" ht="154.5" customHeight="1" x14ac:dyDescent="0.25">
      <c r="A6" s="1"/>
      <c r="B6" s="2"/>
      <c r="C6" s="3"/>
      <c r="D6" s="3"/>
      <c r="E6" s="4"/>
      <c r="F6" s="2"/>
      <c r="G6" s="2"/>
      <c r="H6" s="2"/>
      <c r="I6" s="106"/>
      <c r="J6" s="2"/>
      <c r="K6" s="4"/>
      <c r="L6" s="4" t="s">
        <v>7</v>
      </c>
      <c r="M6" s="4">
        <f>AE5</f>
        <v>0.01</v>
      </c>
      <c r="N6" s="7">
        <f>M6*1422*1.13</f>
        <v>16.0686</v>
      </c>
      <c r="O6" s="4"/>
      <c r="P6" s="7">
        <f>N6*0.08</f>
        <v>1.285488</v>
      </c>
      <c r="Q6" s="7">
        <f>N6*0.87</f>
        <v>13.979682</v>
      </c>
      <c r="R6" s="4">
        <v>0</v>
      </c>
      <c r="S6" s="7">
        <f>N6*0.05</f>
        <v>0.80343000000000009</v>
      </c>
      <c r="T6" s="7">
        <f>SUM(P6:S6)</f>
        <v>16.0686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6"/>
      <c r="BB6" s="26"/>
      <c r="BC6" s="4"/>
      <c r="BD6" s="4"/>
      <c r="BE6" s="4"/>
      <c r="BF6" s="7"/>
      <c r="BG6" s="4"/>
      <c r="BH6" s="4"/>
      <c r="BI6" s="7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54.5" customHeight="1" x14ac:dyDescent="0.25">
      <c r="A7" s="1"/>
      <c r="B7" s="2"/>
      <c r="C7" s="3"/>
      <c r="D7" s="3"/>
      <c r="E7" s="4"/>
      <c r="F7" s="2"/>
      <c r="G7" s="2"/>
      <c r="H7" s="2"/>
      <c r="I7" s="106"/>
      <c r="J7" s="2"/>
      <c r="K7" s="4"/>
      <c r="L7" s="4" t="s">
        <v>9</v>
      </c>
      <c r="M7" s="4">
        <f>AI5</f>
        <v>1</v>
      </c>
      <c r="N7" s="4">
        <f>T7</f>
        <v>60.52</v>
      </c>
      <c r="O7" s="4"/>
      <c r="P7" s="4">
        <v>4.4800000000000004</v>
      </c>
      <c r="Q7" s="4">
        <v>8.76</v>
      </c>
      <c r="R7" s="4">
        <v>45.18</v>
      </c>
      <c r="S7" s="4">
        <v>2.1</v>
      </c>
      <c r="T7" s="4">
        <f t="shared" ref="T7:T10" si="2">SUM(P7:S7)</f>
        <v>60.52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6"/>
      <c r="BB7" s="26"/>
      <c r="BC7" s="4"/>
      <c r="BD7" s="4"/>
      <c r="BE7" s="4"/>
      <c r="BF7" s="7"/>
      <c r="BG7" s="4"/>
      <c r="BH7" s="4"/>
      <c r="BI7" s="7"/>
      <c r="BJ7" s="5"/>
      <c r="BK7" s="5"/>
      <c r="BL7" s="8"/>
      <c r="BM7" s="5"/>
      <c r="BN7" s="5"/>
      <c r="BO7" s="7"/>
      <c r="BP7" s="7"/>
      <c r="BQ7" s="8"/>
      <c r="BR7" s="9"/>
    </row>
    <row r="8" spans="1:70" s="6" customFormat="1" ht="154.5" customHeight="1" x14ac:dyDescent="0.25">
      <c r="A8" s="1"/>
      <c r="B8" s="2"/>
      <c r="C8" s="3"/>
      <c r="D8" s="3"/>
      <c r="E8" s="4"/>
      <c r="F8" s="2"/>
      <c r="G8" s="2"/>
      <c r="H8" s="2"/>
      <c r="I8" s="107"/>
      <c r="J8" s="2"/>
      <c r="K8" s="4"/>
      <c r="L8" s="4" t="s">
        <v>12</v>
      </c>
      <c r="M8" s="4" t="str">
        <f>AQ5</f>
        <v>КТП 100 кВА</v>
      </c>
      <c r="N8" s="4">
        <f>T8</f>
        <v>493.86999999999995</v>
      </c>
      <c r="O8" s="4"/>
      <c r="P8" s="4">
        <v>14.31</v>
      </c>
      <c r="Q8" s="4">
        <v>43.4</v>
      </c>
      <c r="R8" s="4">
        <v>429.64</v>
      </c>
      <c r="S8" s="4">
        <v>6.52</v>
      </c>
      <c r="T8" s="4">
        <f t="shared" si="2"/>
        <v>493.86999999999995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6"/>
      <c r="BB8" s="26"/>
      <c r="BC8" s="4"/>
      <c r="BD8" s="4"/>
      <c r="BE8" s="4"/>
      <c r="BF8" s="7"/>
      <c r="BG8" s="4"/>
      <c r="BH8" s="4"/>
      <c r="BI8" s="7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154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26</v>
      </c>
      <c r="M9" s="4">
        <f>AS5</f>
        <v>1</v>
      </c>
      <c r="N9" s="4">
        <f>T9</f>
        <v>15.370000000000001</v>
      </c>
      <c r="O9" s="4"/>
      <c r="P9" s="4">
        <v>1.1399999999999999</v>
      </c>
      <c r="Q9" s="4">
        <v>2.1800000000000002</v>
      </c>
      <c r="R9" s="4">
        <v>12.05</v>
      </c>
      <c r="S9" s="4">
        <v>0</v>
      </c>
      <c r="T9" s="4">
        <f t="shared" si="2"/>
        <v>15.370000000000001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6"/>
      <c r="BB9" s="26"/>
      <c r="BC9" s="4"/>
      <c r="BD9" s="4"/>
      <c r="BE9" s="4"/>
      <c r="BF9" s="7"/>
      <c r="BG9" s="4"/>
      <c r="BH9" s="4"/>
      <c r="BI9" s="7"/>
      <c r="BJ9" s="5"/>
      <c r="BK9" s="5"/>
      <c r="BL9" s="8"/>
      <c r="BM9" s="5"/>
      <c r="BN9" s="5"/>
      <c r="BO9" s="7"/>
      <c r="BP9" s="7"/>
      <c r="BQ9" s="8"/>
      <c r="BR9" s="9"/>
    </row>
    <row r="10" spans="1:70" s="6" customFormat="1" ht="154.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4">
        <f>BA5</f>
        <v>0.18</v>
      </c>
      <c r="N10" s="7">
        <f>M10*1101*1.13</f>
        <v>223.9434</v>
      </c>
      <c r="O10" s="4"/>
      <c r="P10" s="7">
        <f>N10*0.08</f>
        <v>17.915472000000001</v>
      </c>
      <c r="Q10" s="7">
        <f>N10*0.86</f>
        <v>192.59132399999999</v>
      </c>
      <c r="R10" s="7">
        <v>0</v>
      </c>
      <c r="S10" s="7">
        <f>N10*0.06</f>
        <v>13.436603999999999</v>
      </c>
      <c r="T10" s="7">
        <f t="shared" si="2"/>
        <v>223.94339999999997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6"/>
      <c r="BB10" s="26"/>
      <c r="BC10" s="4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82" customHeight="1" x14ac:dyDescent="0.25">
      <c r="A11" s="1" t="s">
        <v>51</v>
      </c>
      <c r="B11" s="2" t="s">
        <v>71</v>
      </c>
      <c r="C11" s="3">
        <v>466.1</v>
      </c>
      <c r="D11" s="3"/>
      <c r="E11" s="4">
        <v>13</v>
      </c>
      <c r="F11" s="2" t="s">
        <v>91</v>
      </c>
      <c r="G11" s="2" t="s">
        <v>42</v>
      </c>
      <c r="H11" s="2" t="s">
        <v>113</v>
      </c>
      <c r="I11" s="2" t="s">
        <v>132</v>
      </c>
      <c r="J11" s="2" t="s">
        <v>151</v>
      </c>
      <c r="K11" s="4" t="s">
        <v>175</v>
      </c>
      <c r="L11" s="4"/>
      <c r="M11" s="4"/>
      <c r="N11" s="7">
        <f>SUM(N12:N13)</f>
        <v>40.863899999999994</v>
      </c>
      <c r="O11" s="4">
        <f t="shared" ref="O11:T11" si="3">SUM(O12:O13)</f>
        <v>0</v>
      </c>
      <c r="P11" s="7">
        <f t="shared" si="3"/>
        <v>3.2459119999999997</v>
      </c>
      <c r="Q11" s="7">
        <f t="shared" si="3"/>
        <v>32.678553999999991</v>
      </c>
      <c r="R11" s="7">
        <f t="shared" si="3"/>
        <v>2.7</v>
      </c>
      <c r="S11" s="7">
        <f t="shared" si="3"/>
        <v>2.2394339999999997</v>
      </c>
      <c r="T11" s="7">
        <f t="shared" si="3"/>
        <v>40.863899999999994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4" t="s">
        <v>176</v>
      </c>
      <c r="AZ11" s="4">
        <f>T12</f>
        <v>3.54</v>
      </c>
      <c r="BA11" s="26" t="s">
        <v>177</v>
      </c>
      <c r="BB11" s="7">
        <f>T13</f>
        <v>37.323899999999995</v>
      </c>
      <c r="BC11" s="4"/>
      <c r="BD11" s="4"/>
      <c r="BE11" s="4"/>
      <c r="BF11" s="7"/>
      <c r="BG11" s="4"/>
      <c r="BH11" s="4"/>
      <c r="BI11" s="7"/>
      <c r="BJ11" s="5"/>
      <c r="BK11" s="7">
        <f>AZ11+BB11</f>
        <v>40.863899999999994</v>
      </c>
      <c r="BL11" s="8">
        <v>42615</v>
      </c>
      <c r="BM11" s="5"/>
      <c r="BN11" s="5"/>
      <c r="BO11" s="7"/>
      <c r="BP11" s="7"/>
      <c r="BQ11" s="8"/>
      <c r="BR11" s="9"/>
    </row>
    <row r="12" spans="1:70" s="6" customFormat="1" ht="241.5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15</v>
      </c>
      <c r="M12" s="4" t="str">
        <f>AY11</f>
        <v>Монтаж автоматического выключателя 0,4 кВ (до 63 А)</v>
      </c>
      <c r="N12" s="4">
        <f>T12</f>
        <v>3.54</v>
      </c>
      <c r="O12" s="4"/>
      <c r="P12" s="4">
        <v>0.26</v>
      </c>
      <c r="Q12" s="4">
        <v>0.57999999999999996</v>
      </c>
      <c r="R12" s="4">
        <v>2.7</v>
      </c>
      <c r="S12" s="4">
        <v>0</v>
      </c>
      <c r="T12" s="4">
        <f>SUM(P12:S12)</f>
        <v>3.54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6"/>
      <c r="BB12" s="28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207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4" t="str">
        <f>BA11</f>
        <v>0,03 км с переходом через автомобильную дорогу</v>
      </c>
      <c r="N13" s="7">
        <f>0.03*1101*1.13</f>
        <v>37.323899999999995</v>
      </c>
      <c r="O13" s="4"/>
      <c r="P13" s="7">
        <f>N13*0.08</f>
        <v>2.9859119999999995</v>
      </c>
      <c r="Q13" s="7">
        <f>N13*0.86</f>
        <v>32.098553999999993</v>
      </c>
      <c r="R13" s="7">
        <v>0</v>
      </c>
      <c r="S13" s="7">
        <f>N13*0.06</f>
        <v>2.2394339999999997</v>
      </c>
      <c r="T13" s="7">
        <f>SUM(P13:S13)</f>
        <v>37.323899999999995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6"/>
      <c r="BB13" s="28"/>
      <c r="BC13" s="7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314.25" customHeight="1" x14ac:dyDescent="0.25">
      <c r="A14" s="1" t="s">
        <v>52</v>
      </c>
      <c r="B14" s="2" t="s">
        <v>72</v>
      </c>
      <c r="C14" s="3">
        <v>466.1</v>
      </c>
      <c r="D14" s="3"/>
      <c r="E14" s="4">
        <v>14</v>
      </c>
      <c r="F14" s="2" t="s">
        <v>92</v>
      </c>
      <c r="G14" s="2" t="s">
        <v>42</v>
      </c>
      <c r="H14" s="2" t="s">
        <v>114</v>
      </c>
      <c r="I14" s="2" t="s">
        <v>133</v>
      </c>
      <c r="J14" s="2" t="s">
        <v>152</v>
      </c>
      <c r="K14" s="4" t="s">
        <v>178</v>
      </c>
      <c r="L14" s="4"/>
      <c r="M14" s="4"/>
      <c r="N14" s="7">
        <f>SUM(N15)</f>
        <v>298.59119999999996</v>
      </c>
      <c r="O14" s="4">
        <f t="shared" ref="O14:T14" si="4">SUM(O15)</f>
        <v>0</v>
      </c>
      <c r="P14" s="7">
        <f t="shared" si="4"/>
        <v>23.887295999999996</v>
      </c>
      <c r="Q14" s="7">
        <f t="shared" si="4"/>
        <v>256.78843199999994</v>
      </c>
      <c r="R14" s="4">
        <f t="shared" si="4"/>
        <v>0</v>
      </c>
      <c r="S14" s="4">
        <f t="shared" si="4"/>
        <v>17.915471999999998</v>
      </c>
      <c r="T14" s="7">
        <f t="shared" si="4"/>
        <v>298.59119999999996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29"/>
      <c r="AZ14" s="12"/>
      <c r="BA14" s="26" t="s">
        <v>179</v>
      </c>
      <c r="BB14" s="7">
        <f>T15</f>
        <v>298.59119999999996</v>
      </c>
      <c r="BC14" s="4"/>
      <c r="BD14" s="29"/>
      <c r="BE14" s="4"/>
      <c r="BF14" s="7"/>
      <c r="BG14" s="4"/>
      <c r="BH14" s="4"/>
      <c r="BI14" s="7"/>
      <c r="BJ14" s="5"/>
      <c r="BK14" s="7">
        <f>BB14</f>
        <v>298.59119999999996</v>
      </c>
      <c r="BL14" s="8">
        <v>42614</v>
      </c>
      <c r="BM14" s="5"/>
      <c r="BN14" s="5"/>
      <c r="BO14" s="7"/>
      <c r="BP14" s="7"/>
      <c r="BQ14" s="8"/>
      <c r="BR14" s="9"/>
    </row>
    <row r="15" spans="1:70" s="6" customFormat="1" ht="379.5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4" t="str">
        <f>BA14</f>
        <v xml:space="preserve"> 0,24, в т.ч. 0,12 км совместным подвесом по опорам существующей ВЛ-0,4 кВ</v>
      </c>
      <c r="N15" s="7">
        <f>0.24*1101*1.13</f>
        <v>298.59119999999996</v>
      </c>
      <c r="O15" s="4"/>
      <c r="P15" s="7">
        <f>N15*0.08</f>
        <v>23.887295999999996</v>
      </c>
      <c r="Q15" s="7">
        <f>N15*0.86</f>
        <v>256.78843199999994</v>
      </c>
      <c r="R15" s="7">
        <v>0</v>
      </c>
      <c r="S15" s="7">
        <f>N15*0.06</f>
        <v>17.915471999999998</v>
      </c>
      <c r="T15" s="7">
        <f>SUM(P15:S15)</f>
        <v>298.59119999999996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29"/>
      <c r="AZ15" s="12"/>
      <c r="BA15" s="30"/>
      <c r="BB15" s="31"/>
      <c r="BC15" s="29"/>
      <c r="BD15" s="29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359.25" customHeight="1" x14ac:dyDescent="0.25">
      <c r="A16" s="1" t="s">
        <v>54</v>
      </c>
      <c r="B16" s="2" t="s">
        <v>74</v>
      </c>
      <c r="C16" s="3">
        <v>466.1</v>
      </c>
      <c r="D16" s="3"/>
      <c r="E16" s="4">
        <v>15</v>
      </c>
      <c r="F16" s="2" t="s">
        <v>94</v>
      </c>
      <c r="G16" s="2" t="s">
        <v>44</v>
      </c>
      <c r="H16" s="2" t="s">
        <v>116</v>
      </c>
      <c r="I16" s="2" t="s">
        <v>135</v>
      </c>
      <c r="J16" s="2" t="s">
        <v>154</v>
      </c>
      <c r="K16" s="4" t="s">
        <v>194</v>
      </c>
      <c r="L16" s="4"/>
      <c r="M16" s="4"/>
      <c r="N16" s="7">
        <f>N17</f>
        <v>248.82599999999999</v>
      </c>
      <c r="O16" s="4">
        <f t="shared" ref="O16:T16" si="5">O17</f>
        <v>0</v>
      </c>
      <c r="P16" s="7">
        <f t="shared" si="5"/>
        <v>19.906079999999999</v>
      </c>
      <c r="Q16" s="7">
        <f t="shared" si="5"/>
        <v>213.99035999999998</v>
      </c>
      <c r="R16" s="7">
        <f t="shared" si="5"/>
        <v>0</v>
      </c>
      <c r="S16" s="7">
        <f t="shared" si="5"/>
        <v>14.929559999999999</v>
      </c>
      <c r="T16" s="7">
        <f t="shared" si="5"/>
        <v>248.82599999999999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6">
        <v>0.2</v>
      </c>
      <c r="BB16" s="7">
        <f>T17</f>
        <v>248.82599999999999</v>
      </c>
      <c r="BC16" s="7"/>
      <c r="BD16" s="4"/>
      <c r="BE16" s="4"/>
      <c r="BF16" s="7"/>
      <c r="BG16" s="4"/>
      <c r="BH16" s="4"/>
      <c r="BI16" s="7"/>
      <c r="BJ16" s="5"/>
      <c r="BK16" s="7">
        <f>BB16</f>
        <v>248.82599999999999</v>
      </c>
      <c r="BL16" s="8">
        <v>42611</v>
      </c>
      <c r="BM16" s="5"/>
      <c r="BN16" s="5"/>
      <c r="BO16" s="7"/>
      <c r="BP16" s="7"/>
      <c r="BQ16" s="8"/>
      <c r="BR16" s="9"/>
    </row>
    <row r="17" spans="1:70" s="6" customFormat="1" ht="126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4">
        <f>BA16</f>
        <v>0.2</v>
      </c>
      <c r="N17" s="7">
        <f>M17*1101*1.13</f>
        <v>248.82599999999999</v>
      </c>
      <c r="O17" s="4"/>
      <c r="P17" s="7">
        <f>N17*0.08</f>
        <v>19.906079999999999</v>
      </c>
      <c r="Q17" s="7">
        <f>N17*0.86</f>
        <v>213.99035999999998</v>
      </c>
      <c r="R17" s="7">
        <v>0</v>
      </c>
      <c r="S17" s="7">
        <f>N17*0.06</f>
        <v>14.929559999999999</v>
      </c>
      <c r="T17" s="7">
        <f t="shared" ref="T17" si="6">SUM(P17:S17)</f>
        <v>248.82599999999999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6"/>
      <c r="BB17" s="28"/>
      <c r="BC17" s="7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271.5" customHeight="1" x14ac:dyDescent="0.25">
      <c r="A18" s="1" t="s">
        <v>65</v>
      </c>
      <c r="B18" s="2" t="s">
        <v>85</v>
      </c>
      <c r="C18" s="3">
        <v>466.1</v>
      </c>
      <c r="D18" s="3"/>
      <c r="E18" s="4">
        <v>15</v>
      </c>
      <c r="F18" s="2" t="s">
        <v>105</v>
      </c>
      <c r="G18" s="2" t="s">
        <v>43</v>
      </c>
      <c r="H18" s="2" t="s">
        <v>127</v>
      </c>
      <c r="I18" s="2" t="s">
        <v>145</v>
      </c>
      <c r="J18" s="2" t="s">
        <v>164</v>
      </c>
      <c r="K18" s="4" t="s">
        <v>192</v>
      </c>
      <c r="L18" s="4"/>
      <c r="M18" s="4"/>
      <c r="N18" s="7">
        <f>SUM(N19)</f>
        <v>186.61949999999999</v>
      </c>
      <c r="O18" s="7">
        <f t="shared" ref="O18:T18" si="7">SUM(O19)</f>
        <v>0</v>
      </c>
      <c r="P18" s="7">
        <f t="shared" si="7"/>
        <v>14.929559999999999</v>
      </c>
      <c r="Q18" s="7">
        <f t="shared" si="7"/>
        <v>160.49276999999998</v>
      </c>
      <c r="R18" s="7">
        <f t="shared" si="7"/>
        <v>0</v>
      </c>
      <c r="S18" s="7">
        <f t="shared" si="7"/>
        <v>11.197169999999998</v>
      </c>
      <c r="T18" s="7">
        <f t="shared" si="7"/>
        <v>186.61949999999999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27"/>
      <c r="AJ18" s="5"/>
      <c r="AK18" s="5"/>
      <c r="AL18" s="5"/>
      <c r="AM18" s="5"/>
      <c r="AN18" s="5"/>
      <c r="AO18" s="5"/>
      <c r="AP18" s="5"/>
      <c r="AQ18" s="27"/>
      <c r="AR18" s="5"/>
      <c r="AS18" s="27"/>
      <c r="AT18" s="5"/>
      <c r="AU18" s="5"/>
      <c r="AV18" s="5"/>
      <c r="AW18" s="5"/>
      <c r="AX18" s="5"/>
      <c r="AY18" s="4"/>
      <c r="AZ18" s="13"/>
      <c r="BA18" s="26">
        <v>0.15</v>
      </c>
      <c r="BB18" s="7">
        <f>T19</f>
        <v>186.61949999999999</v>
      </c>
      <c r="BC18" s="7"/>
      <c r="BD18" s="5"/>
      <c r="BE18" s="5"/>
      <c r="BF18" s="5"/>
      <c r="BG18" s="5"/>
      <c r="BH18" s="5"/>
      <c r="BI18" s="5"/>
      <c r="BJ18" s="5"/>
      <c r="BK18" s="7">
        <f>BB18</f>
        <v>186.61949999999999</v>
      </c>
      <c r="BL18" s="8">
        <v>42608</v>
      </c>
      <c r="BM18" s="5"/>
      <c r="BN18" s="5"/>
      <c r="BO18" s="7"/>
      <c r="BP18" s="7"/>
      <c r="BQ18" s="8"/>
      <c r="BR18" s="9"/>
    </row>
    <row r="19" spans="1:70" s="6" customFormat="1" ht="144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BA18</f>
        <v>0.15</v>
      </c>
      <c r="N19" s="7">
        <f>M19*1101*1.13</f>
        <v>186.61949999999999</v>
      </c>
      <c r="O19" s="7"/>
      <c r="P19" s="7">
        <f>N19*0.08</f>
        <v>14.929559999999999</v>
      </c>
      <c r="Q19" s="7">
        <f>N19*0.86</f>
        <v>160.49276999999998</v>
      </c>
      <c r="R19" s="7">
        <v>0</v>
      </c>
      <c r="S19" s="7">
        <f>N19*0.06</f>
        <v>11.197169999999998</v>
      </c>
      <c r="T19" s="7">
        <f t="shared" ref="T19" si="8">SUM(P19:S19)</f>
        <v>186.61949999999999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27"/>
      <c r="AJ19" s="5"/>
      <c r="AK19" s="5"/>
      <c r="AL19" s="5"/>
      <c r="AM19" s="5"/>
      <c r="AN19" s="5"/>
      <c r="AO19" s="5"/>
      <c r="AP19" s="5"/>
      <c r="AQ19" s="27"/>
      <c r="AR19" s="5"/>
      <c r="AS19" s="27"/>
      <c r="AT19" s="5"/>
      <c r="AU19" s="5"/>
      <c r="AV19" s="5"/>
      <c r="AW19" s="5"/>
      <c r="AX19" s="5"/>
      <c r="AY19" s="4"/>
      <c r="AZ19" s="13"/>
      <c r="BA19" s="32"/>
      <c r="BB19" s="13"/>
      <c r="BC19" s="13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314.25" customHeight="1" x14ac:dyDescent="0.25">
      <c r="A20" s="1" t="s">
        <v>66</v>
      </c>
      <c r="B20" s="2" t="s">
        <v>86</v>
      </c>
      <c r="C20" s="3">
        <v>466.1</v>
      </c>
      <c r="D20" s="3"/>
      <c r="E20" s="4">
        <v>15</v>
      </c>
      <c r="F20" s="2" t="s">
        <v>106</v>
      </c>
      <c r="G20" s="2" t="s">
        <v>44</v>
      </c>
      <c r="H20" s="2" t="s">
        <v>128</v>
      </c>
      <c r="I20" s="2" t="s">
        <v>146</v>
      </c>
      <c r="J20" s="2" t="s">
        <v>165</v>
      </c>
      <c r="K20" s="4" t="s">
        <v>200</v>
      </c>
      <c r="L20" s="4"/>
      <c r="M20" s="4"/>
      <c r="N20" s="7">
        <f>SUM(N21)</f>
        <v>174.1782</v>
      </c>
      <c r="O20" s="4">
        <f t="shared" ref="O20:T20" si="9">SUM(O21)</f>
        <v>0</v>
      </c>
      <c r="P20" s="7">
        <f t="shared" si="9"/>
        <v>13.934256000000001</v>
      </c>
      <c r="Q20" s="7">
        <f t="shared" si="9"/>
        <v>149.793252</v>
      </c>
      <c r="R20" s="7">
        <f t="shared" si="9"/>
        <v>0</v>
      </c>
      <c r="S20" s="7">
        <f t="shared" si="9"/>
        <v>10.450692</v>
      </c>
      <c r="T20" s="7">
        <f t="shared" si="9"/>
        <v>174.1782</v>
      </c>
      <c r="U20" s="5"/>
      <c r="V20" s="5"/>
      <c r="W20" s="5"/>
      <c r="X20" s="5"/>
      <c r="Y20" s="5"/>
      <c r="Z20" s="5"/>
      <c r="AA20" s="5"/>
      <c r="AB20" s="5"/>
      <c r="AC20" s="4"/>
      <c r="AD20" s="7"/>
      <c r="AE20" s="7"/>
      <c r="AF20" s="13"/>
      <c r="AG20" s="13"/>
      <c r="AH20" s="5"/>
      <c r="AI20" s="26"/>
      <c r="AJ20" s="7"/>
      <c r="AK20" s="7"/>
      <c r="AL20" s="5"/>
      <c r="AM20" s="5"/>
      <c r="AN20" s="5"/>
      <c r="AO20" s="5"/>
      <c r="AP20" s="5"/>
      <c r="AQ20" s="26"/>
      <c r="AR20" s="7"/>
      <c r="AS20" s="26"/>
      <c r="AT20" s="7"/>
      <c r="AU20" s="5"/>
      <c r="AV20" s="5"/>
      <c r="AW20" s="5"/>
      <c r="AX20" s="5"/>
      <c r="AY20" s="4"/>
      <c r="AZ20" s="7"/>
      <c r="BA20" s="26">
        <v>0.14000000000000001</v>
      </c>
      <c r="BB20" s="7">
        <f>T21</f>
        <v>174.1782</v>
      </c>
      <c r="BC20" s="4"/>
      <c r="BD20" s="5"/>
      <c r="BE20" s="5"/>
      <c r="BF20" s="5"/>
      <c r="BG20" s="5"/>
      <c r="BH20" s="5"/>
      <c r="BI20" s="5"/>
      <c r="BJ20" s="5"/>
      <c r="BK20" s="7">
        <f>BB20</f>
        <v>174.1782</v>
      </c>
      <c r="BL20" s="8">
        <v>42614</v>
      </c>
      <c r="BM20" s="5"/>
      <c r="BN20" s="5"/>
      <c r="BO20" s="7"/>
      <c r="BP20" s="7"/>
      <c r="BQ20" s="8"/>
      <c r="BR20" s="9"/>
    </row>
    <row r="21" spans="1:70" s="6" customFormat="1" ht="192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BA20</f>
        <v>0.14000000000000001</v>
      </c>
      <c r="N21" s="7">
        <f>1101*M21*1.13</f>
        <v>174.1782</v>
      </c>
      <c r="O21" s="4"/>
      <c r="P21" s="7">
        <f>0.08*N21</f>
        <v>13.934256000000001</v>
      </c>
      <c r="Q21" s="7">
        <f>0.86*N21</f>
        <v>149.793252</v>
      </c>
      <c r="R21" s="7">
        <v>0</v>
      </c>
      <c r="S21" s="7">
        <f>0.06*N21</f>
        <v>10.450692</v>
      </c>
      <c r="T21" s="7">
        <f>P21+Q21+R21+S21</f>
        <v>174.1782</v>
      </c>
      <c r="U21" s="5"/>
      <c r="V21" s="5"/>
      <c r="W21" s="5"/>
      <c r="X21" s="5"/>
      <c r="Y21" s="5"/>
      <c r="Z21" s="5"/>
      <c r="AA21" s="5"/>
      <c r="AB21" s="5"/>
      <c r="AC21" s="26"/>
      <c r="AD21" s="7"/>
      <c r="AE21" s="7"/>
      <c r="AF21" s="13"/>
      <c r="AG21" s="13"/>
      <c r="AH21" s="5"/>
      <c r="AI21" s="26"/>
      <c r="AJ21" s="7"/>
      <c r="AK21" s="7"/>
      <c r="AL21" s="5"/>
      <c r="AM21" s="5"/>
      <c r="AN21" s="5"/>
      <c r="AO21" s="5"/>
      <c r="AP21" s="5"/>
      <c r="AQ21" s="26"/>
      <c r="AR21" s="7"/>
      <c r="AS21" s="26"/>
      <c r="AT21" s="7"/>
      <c r="AU21" s="5"/>
      <c r="AV21" s="5"/>
      <c r="AW21" s="5"/>
      <c r="AX21" s="5"/>
      <c r="AY21" s="4"/>
      <c r="AZ21" s="7"/>
      <c r="BA21" s="26"/>
      <c r="BB21" s="7"/>
      <c r="BC21" s="7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98" customFormat="1" ht="409.5" x14ac:dyDescent="0.25">
      <c r="A22" s="99"/>
      <c r="B22" s="100"/>
      <c r="C22" s="101"/>
      <c r="D22" s="101"/>
      <c r="E22" s="102"/>
      <c r="F22" s="100" t="s">
        <v>204</v>
      </c>
      <c r="G22" s="100"/>
      <c r="H22" s="100"/>
      <c r="I22" s="100"/>
      <c r="J22" s="100"/>
      <c r="K22" s="102"/>
      <c r="L22" s="102"/>
      <c r="M22" s="102"/>
      <c r="N22" s="103">
        <f>N3+N5+N11+N14+N16+N18+N20</f>
        <v>1957.9115999999999</v>
      </c>
      <c r="O22" s="103">
        <f t="shared" ref="O22:T22" si="10">O3+O5+O11+O14+O16+O18+O20</f>
        <v>0</v>
      </c>
      <c r="P22" s="103">
        <f t="shared" si="10"/>
        <v>130.95892799999999</v>
      </c>
      <c r="Q22" s="103">
        <f t="shared" si="10"/>
        <v>1245.8466619999999</v>
      </c>
      <c r="R22" s="103">
        <f t="shared" si="10"/>
        <v>489.57</v>
      </c>
      <c r="S22" s="103">
        <f t="shared" si="10"/>
        <v>91.53600999999999</v>
      </c>
      <c r="T22" s="103">
        <f t="shared" si="10"/>
        <v>1957.9115999999999</v>
      </c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102">
        <v>0.01</v>
      </c>
      <c r="AF22" s="103">
        <f t="shared" ref="AF22" si="11">AF3+AF5+AF11+AF14+AF16+AF18+AF20</f>
        <v>16.0686</v>
      </c>
      <c r="AG22" s="104"/>
      <c r="AH22" s="94"/>
      <c r="AI22" s="102">
        <v>1</v>
      </c>
      <c r="AJ22" s="103">
        <f t="shared" ref="AJ22" si="12">AJ3+AJ5+AJ11+AJ14+AJ16+AJ18+AJ20</f>
        <v>60.52</v>
      </c>
      <c r="AK22" s="104"/>
      <c r="AL22" s="94"/>
      <c r="AM22" s="94"/>
      <c r="AN22" s="94"/>
      <c r="AO22" s="94"/>
      <c r="AP22" s="94"/>
      <c r="AQ22" s="102" t="s">
        <v>205</v>
      </c>
      <c r="AR22" s="103">
        <f t="shared" ref="AR22" si="13">AR3+AR5+AR11+AR14+AR16+AR18+AR20</f>
        <v>493.86999999999995</v>
      </c>
      <c r="AS22" s="102">
        <v>1</v>
      </c>
      <c r="AT22" s="103">
        <f t="shared" ref="AT22" si="14">AT3+AT5+AT11+AT14+AT16+AT18+AT20</f>
        <v>15.370000000000001</v>
      </c>
      <c r="AU22" s="94"/>
      <c r="AV22" s="94"/>
      <c r="AW22" s="94"/>
      <c r="AX22" s="94"/>
      <c r="AY22" s="102" t="s">
        <v>206</v>
      </c>
      <c r="AZ22" s="103">
        <f t="shared" ref="AZ22" si="15">AZ3+AZ5+AZ11+AZ14+AZ16+AZ18+AZ20</f>
        <v>3.54</v>
      </c>
      <c r="BA22" s="102" t="s">
        <v>207</v>
      </c>
      <c r="BB22" s="103">
        <f t="shared" ref="BB22" si="16">BB3+BB5+BB11+BB14+BB16+BB18+BB20</f>
        <v>1368.5429999999999</v>
      </c>
      <c r="BC22" s="104"/>
      <c r="BD22" s="94"/>
      <c r="BE22" s="94"/>
      <c r="BF22" s="94"/>
      <c r="BG22" s="94"/>
      <c r="BH22" s="94"/>
      <c r="BI22" s="94"/>
      <c r="BJ22" s="94"/>
      <c r="BK22" s="95">
        <f>SUM(BK3:BK21)</f>
        <v>1957.9115999999999</v>
      </c>
      <c r="BL22" s="96"/>
      <c r="BM22" s="94"/>
      <c r="BN22" s="94"/>
      <c r="BO22" s="95"/>
      <c r="BP22" s="95"/>
      <c r="BQ22" s="96"/>
      <c r="BR22" s="97"/>
    </row>
    <row r="23" spans="1:70" s="6" customFormat="1" ht="134.25" customHeight="1" x14ac:dyDescent="0.25">
      <c r="A23" s="86"/>
      <c r="B23" s="87"/>
      <c r="C23" s="88"/>
      <c r="D23" s="88"/>
      <c r="E23" s="25"/>
      <c r="F23" s="87"/>
      <c r="G23" s="87"/>
      <c r="H23" s="87"/>
      <c r="I23" s="87"/>
      <c r="J23" s="87"/>
      <c r="K23" s="25"/>
      <c r="L23" s="25"/>
      <c r="M23" s="25"/>
      <c r="N23" s="89"/>
      <c r="O23" s="87"/>
      <c r="P23" s="89"/>
      <c r="Q23" s="89"/>
      <c r="R23" s="89"/>
      <c r="S23" s="89"/>
      <c r="T23" s="89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25"/>
      <c r="AF23" s="90"/>
      <c r="AG23" s="90"/>
      <c r="AH23" s="15"/>
      <c r="AI23" s="25"/>
      <c r="AJ23" s="90"/>
      <c r="AK23" s="90"/>
      <c r="AL23" s="15"/>
      <c r="AM23" s="15"/>
      <c r="AN23" s="15"/>
      <c r="AO23" s="15"/>
      <c r="AP23" s="15"/>
      <c r="AQ23" s="25"/>
      <c r="AR23" s="90"/>
      <c r="AS23" s="25"/>
      <c r="AT23" s="90"/>
      <c r="AU23" s="15"/>
      <c r="AV23" s="15"/>
      <c r="AW23" s="15"/>
      <c r="AX23" s="15"/>
      <c r="AY23" s="25"/>
      <c r="AZ23" s="16"/>
      <c r="BA23" s="25"/>
      <c r="BB23" s="90"/>
      <c r="BC23" s="90"/>
      <c r="BD23" s="15"/>
      <c r="BE23" s="15"/>
      <c r="BF23" s="15"/>
      <c r="BG23" s="15"/>
      <c r="BH23" s="15"/>
      <c r="BI23" s="15"/>
      <c r="BJ23" s="15"/>
      <c r="BK23" s="15"/>
      <c r="BL23" s="10"/>
      <c r="BM23" s="81"/>
      <c r="BN23" s="5"/>
      <c r="BO23" s="7"/>
      <c r="BP23" s="7"/>
      <c r="BQ23" s="8"/>
      <c r="BR23" s="9"/>
    </row>
    <row r="24" spans="1:70" s="6" customFormat="1" ht="180.75" customHeight="1" x14ac:dyDescent="0.25">
      <c r="C24" s="88"/>
      <c r="D24" s="88"/>
      <c r="E24" s="92" t="s">
        <v>209</v>
      </c>
      <c r="F24" s="87"/>
      <c r="G24" s="87"/>
      <c r="H24" s="87"/>
      <c r="I24" s="87"/>
      <c r="J24" s="92" t="s">
        <v>213</v>
      </c>
      <c r="K24" s="25"/>
      <c r="L24" s="25"/>
      <c r="M24" s="25"/>
      <c r="N24" s="92" t="s">
        <v>214</v>
      </c>
      <c r="O24" s="87"/>
      <c r="P24" s="89"/>
      <c r="Q24" s="89"/>
      <c r="R24" s="89"/>
      <c r="S24" s="89"/>
      <c r="T24" s="89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25"/>
      <c r="AF24" s="90"/>
      <c r="AG24" s="90"/>
      <c r="AH24" s="15"/>
      <c r="AI24" s="25"/>
      <c r="AJ24" s="90"/>
      <c r="AK24" s="90"/>
      <c r="AL24" s="15"/>
      <c r="AM24" s="15"/>
      <c r="AN24" s="15"/>
      <c r="AO24" s="15"/>
      <c r="AP24" s="15"/>
      <c r="AQ24" s="25"/>
      <c r="AR24" s="90"/>
      <c r="AS24" s="25"/>
      <c r="AT24" s="90"/>
      <c r="AU24" s="15"/>
      <c r="AV24" s="15"/>
      <c r="AW24" s="15"/>
      <c r="AX24" s="15"/>
      <c r="AY24" s="25"/>
      <c r="AZ24" s="16"/>
      <c r="BA24" s="25"/>
      <c r="BB24" s="90"/>
      <c r="BC24" s="90"/>
      <c r="BD24" s="15"/>
      <c r="BE24" s="15"/>
      <c r="BF24" s="15"/>
      <c r="BG24" s="15"/>
      <c r="BH24" s="15"/>
      <c r="BI24" s="15"/>
      <c r="BJ24" s="15"/>
      <c r="BK24" s="15"/>
      <c r="BL24" s="10"/>
      <c r="BM24" s="81"/>
      <c r="BN24" s="5"/>
      <c r="BO24" s="7"/>
      <c r="BP24" s="7"/>
      <c r="BQ24" s="8"/>
      <c r="BR24" s="9"/>
    </row>
    <row r="25" spans="1:70" s="6" customFormat="1" ht="180.75" customHeight="1" x14ac:dyDescent="0.25">
      <c r="C25" s="88"/>
      <c r="D25" s="88"/>
      <c r="E25" s="92" t="s">
        <v>210</v>
      </c>
      <c r="F25" s="87"/>
      <c r="G25" s="87"/>
      <c r="H25" s="87"/>
      <c r="I25" s="87"/>
      <c r="J25" s="92" t="s">
        <v>213</v>
      </c>
      <c r="K25" s="25"/>
      <c r="L25" s="25"/>
      <c r="M25" s="25"/>
      <c r="N25" s="92" t="s">
        <v>215</v>
      </c>
      <c r="O25" s="90"/>
      <c r="P25" s="90"/>
      <c r="Q25" s="90"/>
      <c r="R25" s="90"/>
      <c r="S25" s="90"/>
      <c r="T25" s="90"/>
      <c r="U25" s="15"/>
      <c r="V25" s="15"/>
      <c r="W25" s="15"/>
      <c r="X25" s="15"/>
      <c r="Y25" s="15"/>
      <c r="Z25" s="15"/>
      <c r="AA25" s="15"/>
      <c r="AB25" s="15"/>
      <c r="AC25" s="25"/>
      <c r="AD25" s="90"/>
      <c r="AE25" s="90"/>
      <c r="AF25" s="15"/>
      <c r="AG25" s="15"/>
      <c r="AH25" s="15"/>
      <c r="AI25" s="25"/>
      <c r="AJ25" s="90"/>
      <c r="AK25" s="90"/>
      <c r="AL25" s="15"/>
      <c r="AM25" s="15"/>
      <c r="AN25" s="15"/>
      <c r="AO25" s="15"/>
      <c r="AP25" s="15"/>
      <c r="AQ25" s="25"/>
      <c r="AR25" s="90"/>
      <c r="AS25" s="25"/>
      <c r="AT25" s="90"/>
      <c r="AU25" s="15"/>
      <c r="AV25" s="15"/>
      <c r="AW25" s="15"/>
      <c r="AX25" s="15"/>
      <c r="AY25" s="25"/>
      <c r="AZ25" s="16"/>
      <c r="BA25" s="25"/>
      <c r="BB25" s="90"/>
      <c r="BC25" s="90"/>
      <c r="BD25" s="15"/>
      <c r="BE25" s="15"/>
      <c r="BF25" s="15"/>
      <c r="BG25" s="15"/>
      <c r="BH25" s="15"/>
      <c r="BI25" s="15"/>
      <c r="BJ25" s="15"/>
      <c r="BK25" s="15"/>
      <c r="BL25" s="10"/>
      <c r="BM25" s="81"/>
      <c r="BN25" s="5"/>
      <c r="BO25" s="7"/>
      <c r="BP25" s="7"/>
      <c r="BQ25" s="8"/>
      <c r="BR25" s="9"/>
    </row>
    <row r="26" spans="1:70" s="6" customFormat="1" ht="180.75" customHeight="1" x14ac:dyDescent="0.25">
      <c r="C26" s="88"/>
      <c r="D26" s="88"/>
      <c r="E26" s="92" t="s">
        <v>211</v>
      </c>
      <c r="F26" s="87"/>
      <c r="G26" s="87"/>
      <c r="H26" s="87"/>
      <c r="I26" s="87"/>
      <c r="J26" s="92" t="s">
        <v>213</v>
      </c>
      <c r="K26" s="25"/>
      <c r="L26" s="25"/>
      <c r="M26" s="25"/>
      <c r="N26" s="92" t="s">
        <v>216</v>
      </c>
      <c r="O26" s="25"/>
      <c r="P26" s="16"/>
      <c r="Q26" s="16"/>
      <c r="R26" s="16"/>
      <c r="S26" s="16"/>
      <c r="T26" s="16"/>
      <c r="U26" s="15"/>
      <c r="V26" s="15"/>
      <c r="W26" s="15"/>
      <c r="X26" s="15"/>
      <c r="Y26" s="15"/>
      <c r="Z26" s="15"/>
      <c r="AA26" s="15"/>
      <c r="AB26" s="15"/>
      <c r="AC26" s="25"/>
      <c r="AD26" s="91"/>
      <c r="AE26" s="91"/>
      <c r="AF26" s="15"/>
      <c r="AG26" s="15"/>
      <c r="AH26" s="15"/>
      <c r="AI26" s="25"/>
      <c r="AJ26" s="91"/>
      <c r="AK26" s="91"/>
      <c r="AL26" s="15"/>
      <c r="AM26" s="15"/>
      <c r="AN26" s="15"/>
      <c r="AO26" s="15"/>
      <c r="AP26" s="15"/>
      <c r="AQ26" s="25"/>
      <c r="AR26" s="90"/>
      <c r="AS26" s="25"/>
      <c r="AT26" s="16"/>
      <c r="AU26" s="15"/>
      <c r="AV26" s="15"/>
      <c r="AW26" s="15"/>
      <c r="AX26" s="15"/>
      <c r="AY26" s="25"/>
      <c r="AZ26" s="16"/>
      <c r="BA26" s="25"/>
      <c r="BB26" s="16"/>
      <c r="BC26" s="16"/>
      <c r="BD26" s="15"/>
      <c r="BE26" s="15"/>
      <c r="BF26" s="15"/>
      <c r="BG26" s="15"/>
      <c r="BH26" s="15"/>
      <c r="BI26" s="15"/>
      <c r="BJ26" s="15"/>
      <c r="BK26" s="15"/>
      <c r="BL26" s="10"/>
      <c r="BM26" s="81"/>
      <c r="BN26" s="5"/>
      <c r="BO26" s="7"/>
      <c r="BP26" s="7"/>
      <c r="BQ26" s="8"/>
      <c r="BR26" s="9"/>
    </row>
    <row r="27" spans="1:70" s="6" customFormat="1" ht="180.75" customHeight="1" x14ac:dyDescent="0.25">
      <c r="C27" s="88"/>
      <c r="D27" s="88"/>
      <c r="E27" s="92" t="s">
        <v>212</v>
      </c>
      <c r="F27" s="87"/>
      <c r="G27" s="87"/>
      <c r="H27" s="87"/>
      <c r="I27" s="87"/>
      <c r="J27" s="92" t="s">
        <v>213</v>
      </c>
      <c r="K27" s="25"/>
      <c r="L27" s="25"/>
      <c r="M27" s="25"/>
      <c r="N27" s="92" t="s">
        <v>217</v>
      </c>
      <c r="O27" s="25"/>
      <c r="P27" s="25"/>
      <c r="Q27" s="25"/>
      <c r="R27" s="25"/>
      <c r="S27" s="25"/>
      <c r="T27" s="16"/>
      <c r="U27" s="15"/>
      <c r="V27" s="15"/>
      <c r="W27" s="15"/>
      <c r="X27" s="15"/>
      <c r="Y27" s="15"/>
      <c r="Z27" s="15"/>
      <c r="AA27" s="15"/>
      <c r="AB27" s="15"/>
      <c r="AC27" s="25"/>
      <c r="AD27" s="91"/>
      <c r="AE27" s="91"/>
      <c r="AF27" s="15"/>
      <c r="AG27" s="15"/>
      <c r="AH27" s="15"/>
      <c r="AI27" s="25"/>
      <c r="AJ27" s="91"/>
      <c r="AK27" s="91"/>
      <c r="AL27" s="15"/>
      <c r="AM27" s="15"/>
      <c r="AN27" s="15"/>
      <c r="AO27" s="15"/>
      <c r="AP27" s="15"/>
      <c r="AQ27" s="25"/>
      <c r="AR27" s="90"/>
      <c r="AS27" s="25"/>
      <c r="AT27" s="16"/>
      <c r="AU27" s="15"/>
      <c r="AV27" s="15"/>
      <c r="AW27" s="15"/>
      <c r="AX27" s="15"/>
      <c r="AY27" s="25"/>
      <c r="AZ27" s="16"/>
      <c r="BA27" s="25"/>
      <c r="BB27" s="16"/>
      <c r="BC27" s="25"/>
      <c r="BD27" s="15"/>
      <c r="BE27" s="15"/>
      <c r="BF27" s="15"/>
      <c r="BG27" s="15"/>
      <c r="BH27" s="15"/>
      <c r="BI27" s="15"/>
      <c r="BJ27" s="15"/>
      <c r="BK27" s="15"/>
      <c r="BL27" s="10"/>
      <c r="BM27" s="81"/>
      <c r="BN27" s="5"/>
      <c r="BO27" s="7"/>
      <c r="BP27" s="7"/>
      <c r="BQ27" s="8"/>
      <c r="BR27" s="9"/>
    </row>
    <row r="28" spans="1:70" s="6" customFormat="1" ht="156" customHeight="1" x14ac:dyDescent="0.25">
      <c r="A28" s="82"/>
      <c r="B28" s="83"/>
      <c r="C28" s="84"/>
      <c r="D28" s="84"/>
      <c r="E28" s="26"/>
      <c r="F28" s="83"/>
      <c r="G28" s="83"/>
      <c r="H28" s="83"/>
      <c r="I28" s="83"/>
      <c r="J28" s="83"/>
      <c r="K28" s="26"/>
      <c r="L28" s="26"/>
      <c r="M28" s="26"/>
      <c r="N28" s="31"/>
      <c r="O28" s="83"/>
      <c r="P28" s="31"/>
      <c r="Q28" s="31"/>
      <c r="R28" s="31"/>
      <c r="S28" s="31"/>
      <c r="T28" s="31"/>
      <c r="U28" s="27"/>
      <c r="V28" s="27"/>
      <c r="W28" s="27"/>
      <c r="X28" s="27"/>
      <c r="Y28" s="27"/>
      <c r="Z28" s="27"/>
      <c r="AA28" s="27"/>
      <c r="AB28" s="27"/>
      <c r="AC28" s="26"/>
      <c r="AD28" s="39"/>
      <c r="AE28" s="39"/>
      <c r="AF28" s="27"/>
      <c r="AG28" s="27"/>
      <c r="AH28" s="27"/>
      <c r="AI28" s="26"/>
      <c r="AJ28" s="39"/>
      <c r="AK28" s="39"/>
      <c r="AL28" s="27"/>
      <c r="AM28" s="27"/>
      <c r="AN28" s="27"/>
      <c r="AO28" s="27"/>
      <c r="AP28" s="27"/>
      <c r="AQ28" s="26"/>
      <c r="AR28" s="32"/>
      <c r="AS28" s="26"/>
      <c r="AT28" s="28"/>
      <c r="AU28" s="27"/>
      <c r="AV28" s="27"/>
      <c r="AW28" s="27"/>
      <c r="AX28" s="27"/>
      <c r="AY28" s="26"/>
      <c r="AZ28" s="28"/>
      <c r="BA28" s="26"/>
      <c r="BB28" s="28"/>
      <c r="BC28" s="26"/>
      <c r="BD28" s="27"/>
      <c r="BE28" s="27"/>
      <c r="BF28" s="27"/>
      <c r="BG28" s="27"/>
      <c r="BH28" s="27"/>
      <c r="BI28" s="27"/>
      <c r="BJ28" s="27"/>
      <c r="BK28" s="27"/>
      <c r="BL28" s="85"/>
      <c r="BM28" s="5"/>
      <c r="BN28" s="5"/>
      <c r="BO28" s="7"/>
      <c r="BP28" s="7"/>
      <c r="BQ28" s="8"/>
      <c r="BR28" s="9"/>
    </row>
    <row r="29" spans="1:70" s="6" customFormat="1" ht="233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4"/>
      <c r="O29" s="4"/>
      <c r="P29" s="4"/>
      <c r="Q29" s="4"/>
      <c r="R29" s="4"/>
      <c r="S29" s="4"/>
      <c r="T29" s="4"/>
      <c r="U29" s="5"/>
      <c r="V29" s="5"/>
      <c r="W29" s="5"/>
      <c r="X29" s="5"/>
      <c r="Y29" s="5"/>
      <c r="Z29" s="5"/>
      <c r="AA29" s="5"/>
      <c r="AB29" s="5"/>
      <c r="AC29" s="26"/>
      <c r="AD29" s="17"/>
      <c r="AE29" s="4"/>
      <c r="AF29" s="5"/>
      <c r="AG29" s="5"/>
      <c r="AH29" s="5"/>
      <c r="AI29" s="26"/>
      <c r="AJ29" s="17"/>
      <c r="AK29" s="4"/>
      <c r="AL29" s="5"/>
      <c r="AM29" s="5"/>
      <c r="AN29" s="5"/>
      <c r="AO29" s="5"/>
      <c r="AP29" s="5"/>
      <c r="AQ29" s="26"/>
      <c r="AR29" s="7"/>
      <c r="AS29" s="26"/>
      <c r="AT29" s="7"/>
      <c r="AU29" s="5"/>
      <c r="AV29" s="5"/>
      <c r="AW29" s="5"/>
      <c r="AX29" s="5"/>
      <c r="AY29" s="4"/>
      <c r="AZ29" s="7"/>
      <c r="BA29" s="26"/>
      <c r="BB29" s="13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63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13"/>
      <c r="O30" s="13"/>
      <c r="P30" s="13"/>
      <c r="Q30" s="13"/>
      <c r="R30" s="13"/>
      <c r="S30" s="13"/>
      <c r="T30" s="13"/>
      <c r="U30" s="5"/>
      <c r="V30" s="5"/>
      <c r="W30" s="5"/>
      <c r="X30" s="5"/>
      <c r="Y30" s="5"/>
      <c r="Z30" s="5"/>
      <c r="AA30" s="5"/>
      <c r="AB30" s="5"/>
      <c r="AC30" s="26"/>
      <c r="AD30" s="17"/>
      <c r="AE30" s="4"/>
      <c r="AF30" s="5"/>
      <c r="AG30" s="5"/>
      <c r="AH30" s="5"/>
      <c r="AI30" s="26"/>
      <c r="AJ30" s="17"/>
      <c r="AK30" s="4"/>
      <c r="AL30" s="5"/>
      <c r="AM30" s="5"/>
      <c r="AN30" s="5"/>
      <c r="AO30" s="5"/>
      <c r="AP30" s="5"/>
      <c r="AQ30" s="26"/>
      <c r="AR30" s="7"/>
      <c r="AS30" s="26"/>
      <c r="AT30" s="7"/>
      <c r="AU30" s="5"/>
      <c r="AV30" s="5"/>
      <c r="AW30" s="5"/>
      <c r="AX30" s="5"/>
      <c r="AY30" s="4"/>
      <c r="AZ30" s="7"/>
      <c r="BA30" s="26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58.7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26"/>
      <c r="N31" s="17"/>
      <c r="O31" s="17"/>
      <c r="P31" s="17"/>
      <c r="Q31" s="17"/>
      <c r="R31" s="17"/>
      <c r="S31" s="17"/>
      <c r="T31" s="17"/>
      <c r="U31" s="5"/>
      <c r="V31" s="5"/>
      <c r="W31" s="5"/>
      <c r="X31" s="5"/>
      <c r="Y31" s="5"/>
      <c r="Z31" s="5"/>
      <c r="AA31" s="5"/>
      <c r="AB31" s="5"/>
      <c r="AC31" s="26"/>
      <c r="AD31" s="17"/>
      <c r="AE31" s="4"/>
      <c r="AF31" s="5"/>
      <c r="AG31" s="5"/>
      <c r="AH31" s="5"/>
      <c r="AI31" s="26"/>
      <c r="AJ31" s="17"/>
      <c r="AK31" s="4"/>
      <c r="AL31" s="5"/>
      <c r="AM31" s="5"/>
      <c r="AN31" s="5"/>
      <c r="AO31" s="5"/>
      <c r="AP31" s="5"/>
      <c r="AQ31" s="26"/>
      <c r="AR31" s="7"/>
      <c r="AS31" s="26"/>
      <c r="AT31" s="7"/>
      <c r="AU31" s="5"/>
      <c r="AV31" s="5"/>
      <c r="AW31" s="5"/>
      <c r="AX31" s="5"/>
      <c r="AY31" s="4"/>
      <c r="AZ31" s="7"/>
      <c r="BA31" s="26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01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26"/>
      <c r="N32" s="13"/>
      <c r="O32" s="13"/>
      <c r="P32" s="13"/>
      <c r="Q32" s="13"/>
      <c r="R32" s="13"/>
      <c r="S32" s="13"/>
      <c r="T32" s="13"/>
      <c r="U32" s="5"/>
      <c r="V32" s="5"/>
      <c r="W32" s="5"/>
      <c r="X32" s="5"/>
      <c r="Y32" s="5"/>
      <c r="Z32" s="5"/>
      <c r="AA32" s="5"/>
      <c r="AB32" s="5"/>
      <c r="AC32" s="26"/>
      <c r="AD32" s="17"/>
      <c r="AE32" s="4"/>
      <c r="AF32" s="5"/>
      <c r="AG32" s="5"/>
      <c r="AH32" s="5"/>
      <c r="AI32" s="26"/>
      <c r="AJ32" s="17"/>
      <c r="AK32" s="4"/>
      <c r="AL32" s="5"/>
      <c r="AM32" s="5"/>
      <c r="AN32" s="5"/>
      <c r="AO32" s="5"/>
      <c r="AP32" s="5"/>
      <c r="AQ32" s="26"/>
      <c r="AR32" s="7"/>
      <c r="AS32" s="26"/>
      <c r="AT32" s="7"/>
      <c r="AU32" s="5"/>
      <c r="AV32" s="5"/>
      <c r="AW32" s="5"/>
      <c r="AX32" s="5"/>
      <c r="AY32" s="4"/>
      <c r="AZ32" s="7"/>
      <c r="BA32" s="26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91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4"/>
      <c r="N33" s="7"/>
      <c r="O33" s="4"/>
      <c r="P33" s="7"/>
      <c r="Q33" s="7"/>
      <c r="R33" s="7"/>
      <c r="S33" s="7"/>
      <c r="T33" s="7"/>
      <c r="U33" s="5"/>
      <c r="V33" s="5"/>
      <c r="W33" s="5"/>
      <c r="X33" s="5"/>
      <c r="Y33" s="5"/>
      <c r="Z33" s="5"/>
      <c r="AA33" s="5"/>
      <c r="AB33" s="5"/>
      <c r="AC33" s="26"/>
      <c r="AD33" s="17"/>
      <c r="AE33" s="4"/>
      <c r="AF33" s="5"/>
      <c r="AG33" s="5"/>
      <c r="AH33" s="5"/>
      <c r="AI33" s="26"/>
      <c r="AJ33" s="17"/>
      <c r="AK33" s="4"/>
      <c r="AL33" s="5"/>
      <c r="AM33" s="5"/>
      <c r="AN33" s="5"/>
      <c r="AO33" s="5"/>
      <c r="AP33" s="5"/>
      <c r="AQ33" s="26"/>
      <c r="AR33" s="7"/>
      <c r="AS33" s="26"/>
      <c r="AT33" s="7"/>
      <c r="AU33" s="5"/>
      <c r="AV33" s="5"/>
      <c r="AW33" s="5"/>
      <c r="AX33" s="5"/>
      <c r="AY33" s="4"/>
      <c r="AZ33" s="7"/>
      <c r="BA33" s="26"/>
      <c r="BB33" s="7"/>
      <c r="BC33" s="7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91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26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26"/>
      <c r="AD34" s="17"/>
      <c r="AE34" s="4"/>
      <c r="AF34" s="5"/>
      <c r="AG34" s="5"/>
      <c r="AH34" s="5"/>
      <c r="AI34" s="26"/>
      <c r="AJ34" s="17"/>
      <c r="AK34" s="4"/>
      <c r="AL34" s="5"/>
      <c r="AM34" s="5"/>
      <c r="AN34" s="5"/>
      <c r="AO34" s="5"/>
      <c r="AP34" s="5"/>
      <c r="AQ34" s="26"/>
      <c r="AR34" s="7"/>
      <c r="AS34" s="26"/>
      <c r="AT34" s="7"/>
      <c r="AU34" s="5"/>
      <c r="AV34" s="5"/>
      <c r="AW34" s="5"/>
      <c r="AX34" s="5"/>
      <c r="AY34" s="4"/>
      <c r="AZ34" s="7"/>
      <c r="BA34" s="26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47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6"/>
      <c r="N35" s="7"/>
      <c r="O35" s="7"/>
      <c r="P35" s="7"/>
      <c r="Q35" s="7"/>
      <c r="R35" s="7"/>
      <c r="S35" s="7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27"/>
      <c r="AJ35" s="5"/>
      <c r="AK35" s="5"/>
      <c r="AL35" s="5"/>
      <c r="AM35" s="5"/>
      <c r="AN35" s="5"/>
      <c r="AO35" s="5"/>
      <c r="AP35" s="5"/>
      <c r="AQ35" s="27"/>
      <c r="AR35" s="5"/>
      <c r="AS35" s="27"/>
      <c r="AT35" s="5"/>
      <c r="AU35" s="5"/>
      <c r="AV35" s="5"/>
      <c r="AW35" s="5"/>
      <c r="AX35" s="5"/>
      <c r="AY35" s="4"/>
      <c r="AZ35" s="7"/>
      <c r="BA35" s="26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71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6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27"/>
      <c r="AJ36" s="5"/>
      <c r="AK36" s="5"/>
      <c r="AL36" s="5"/>
      <c r="AM36" s="5"/>
      <c r="AN36" s="5"/>
      <c r="AO36" s="5"/>
      <c r="AP36" s="5"/>
      <c r="AQ36" s="27"/>
      <c r="AR36" s="5"/>
      <c r="AS36" s="27"/>
      <c r="AT36" s="5"/>
      <c r="AU36" s="5"/>
      <c r="AV36" s="5"/>
      <c r="AW36" s="5"/>
      <c r="AX36" s="5"/>
      <c r="AY36" s="4"/>
      <c r="AZ36" s="7"/>
      <c r="BA36" s="26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61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26"/>
      <c r="N37" s="12"/>
      <c r="O37" s="2"/>
      <c r="P37" s="12"/>
      <c r="Q37" s="12"/>
      <c r="R37" s="12"/>
      <c r="S37" s="12"/>
      <c r="T37" s="12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7"/>
      <c r="AJ37" s="5"/>
      <c r="AK37" s="5"/>
      <c r="AL37" s="5"/>
      <c r="AM37" s="5"/>
      <c r="AN37" s="5"/>
      <c r="AO37" s="5"/>
      <c r="AP37" s="5"/>
      <c r="AQ37" s="27"/>
      <c r="AR37" s="5"/>
      <c r="AS37" s="27"/>
      <c r="AT37" s="5"/>
      <c r="AU37" s="5"/>
      <c r="AV37" s="5"/>
      <c r="AW37" s="5"/>
      <c r="AX37" s="5"/>
      <c r="AY37" s="4"/>
      <c r="AZ37" s="7"/>
      <c r="BA37" s="26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4"/>
      <c r="O38" s="4"/>
      <c r="P38" s="4"/>
      <c r="Q38" s="4"/>
      <c r="R38" s="4"/>
      <c r="S38" s="4"/>
      <c r="T38" s="4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27"/>
      <c r="AJ38" s="5"/>
      <c r="AK38" s="5"/>
      <c r="AL38" s="5"/>
      <c r="AM38" s="5"/>
      <c r="AN38" s="5"/>
      <c r="AO38" s="5"/>
      <c r="AP38" s="5"/>
      <c r="AQ38" s="27"/>
      <c r="AR38" s="5"/>
      <c r="AS38" s="27"/>
      <c r="AT38" s="5"/>
      <c r="AU38" s="5"/>
      <c r="AV38" s="5"/>
      <c r="AW38" s="5"/>
      <c r="AX38" s="5"/>
      <c r="AY38" s="4"/>
      <c r="AZ38" s="7"/>
      <c r="BA38" s="26"/>
      <c r="BB38" s="4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04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26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27"/>
      <c r="AJ39" s="5"/>
      <c r="AK39" s="5"/>
      <c r="AL39" s="5"/>
      <c r="AM39" s="5"/>
      <c r="AN39" s="5"/>
      <c r="AO39" s="5"/>
      <c r="AP39" s="5"/>
      <c r="AQ39" s="27"/>
      <c r="AR39" s="5"/>
      <c r="AS39" s="27"/>
      <c r="AT39" s="5"/>
      <c r="AU39" s="5"/>
      <c r="AV39" s="5"/>
      <c r="AW39" s="5"/>
      <c r="AX39" s="5"/>
      <c r="AY39" s="4"/>
      <c r="AZ39" s="7"/>
      <c r="BA39" s="26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04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26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27"/>
      <c r="AJ40" s="5"/>
      <c r="AK40" s="5"/>
      <c r="AL40" s="5"/>
      <c r="AM40" s="5"/>
      <c r="AN40" s="5"/>
      <c r="AO40" s="5"/>
      <c r="AP40" s="5"/>
      <c r="AQ40" s="27"/>
      <c r="AR40" s="5"/>
      <c r="AS40" s="27"/>
      <c r="AT40" s="5"/>
      <c r="AU40" s="5"/>
      <c r="AV40" s="5"/>
      <c r="AW40" s="5"/>
      <c r="AX40" s="5"/>
      <c r="AY40" s="4"/>
      <c r="AZ40" s="7"/>
      <c r="BA40" s="26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283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7"/>
      <c r="O41" s="4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27"/>
      <c r="AJ41" s="5"/>
      <c r="AK41" s="5"/>
      <c r="AL41" s="5"/>
      <c r="AM41" s="5"/>
      <c r="AN41" s="5"/>
      <c r="AO41" s="5"/>
      <c r="AP41" s="5"/>
      <c r="AQ41" s="27"/>
      <c r="AR41" s="5"/>
      <c r="AS41" s="27"/>
      <c r="AT41" s="5"/>
      <c r="AU41" s="5"/>
      <c r="AV41" s="5"/>
      <c r="AW41" s="5"/>
      <c r="AX41" s="5"/>
      <c r="AY41" s="4"/>
      <c r="AZ41" s="7"/>
      <c r="BA41" s="26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409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26"/>
      <c r="AJ42" s="7"/>
      <c r="AK42" s="7"/>
      <c r="AL42" s="5"/>
      <c r="AM42" s="5"/>
      <c r="AN42" s="5"/>
      <c r="AO42" s="5"/>
      <c r="AP42" s="5"/>
      <c r="AQ42" s="26"/>
      <c r="AR42" s="7"/>
      <c r="AS42" s="26"/>
      <c r="AT42" s="7"/>
      <c r="AU42" s="5"/>
      <c r="AV42" s="5"/>
      <c r="AW42" s="5"/>
      <c r="AX42" s="5"/>
      <c r="AY42" s="4"/>
      <c r="AZ42" s="7"/>
      <c r="BA42" s="26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1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27"/>
      <c r="AJ43" s="5"/>
      <c r="AK43" s="5"/>
      <c r="AL43" s="5"/>
      <c r="AM43" s="5"/>
      <c r="AN43" s="5"/>
      <c r="AO43" s="5"/>
      <c r="AP43" s="5"/>
      <c r="AQ43" s="27"/>
      <c r="AR43" s="5"/>
      <c r="AS43" s="27"/>
      <c r="AT43" s="5"/>
      <c r="AU43" s="5"/>
      <c r="AV43" s="5"/>
      <c r="AW43" s="5"/>
      <c r="AX43" s="5"/>
      <c r="AY43" s="4"/>
      <c r="AZ43" s="7"/>
      <c r="BA43" s="26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1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6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27"/>
      <c r="AJ44" s="5"/>
      <c r="AK44" s="5"/>
      <c r="AL44" s="5"/>
      <c r="AM44" s="5"/>
      <c r="AN44" s="5"/>
      <c r="AO44" s="5"/>
      <c r="AP44" s="5"/>
      <c r="AQ44" s="27"/>
      <c r="AR44" s="5"/>
      <c r="AS44" s="27"/>
      <c r="AT44" s="5"/>
      <c r="AU44" s="5"/>
      <c r="AV44" s="5"/>
      <c r="AW44" s="5"/>
      <c r="AX44" s="5"/>
      <c r="AY44" s="4"/>
      <c r="AZ44" s="7"/>
      <c r="BA44" s="26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1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6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27"/>
      <c r="AJ45" s="5"/>
      <c r="AK45" s="5"/>
      <c r="AL45" s="5"/>
      <c r="AM45" s="5"/>
      <c r="AN45" s="5"/>
      <c r="AO45" s="5"/>
      <c r="AP45" s="5"/>
      <c r="AQ45" s="27"/>
      <c r="AR45" s="5"/>
      <c r="AS45" s="27"/>
      <c r="AT45" s="5"/>
      <c r="AU45" s="5"/>
      <c r="AV45" s="5"/>
      <c r="AW45" s="5"/>
      <c r="AX45" s="5"/>
      <c r="AY45" s="4"/>
      <c r="AZ45" s="7"/>
      <c r="BA45" s="26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1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26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27"/>
      <c r="AJ46" s="5"/>
      <c r="AK46" s="5"/>
      <c r="AL46" s="5"/>
      <c r="AM46" s="5"/>
      <c r="AN46" s="5"/>
      <c r="AO46" s="5"/>
      <c r="AP46" s="5"/>
      <c r="AQ46" s="27"/>
      <c r="AR46" s="5"/>
      <c r="AS46" s="27"/>
      <c r="AT46" s="5"/>
      <c r="AU46" s="5"/>
      <c r="AV46" s="5"/>
      <c r="AW46" s="5"/>
      <c r="AX46" s="5"/>
      <c r="AY46" s="4"/>
      <c r="AZ46" s="7"/>
      <c r="BA46" s="26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1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26"/>
      <c r="N47" s="12"/>
      <c r="O47" s="2"/>
      <c r="P47" s="12"/>
      <c r="Q47" s="12"/>
      <c r="R47" s="12"/>
      <c r="S47" s="12"/>
      <c r="T47" s="12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27"/>
      <c r="AJ47" s="5"/>
      <c r="AK47" s="5"/>
      <c r="AL47" s="5"/>
      <c r="AM47" s="5"/>
      <c r="AN47" s="5"/>
      <c r="AO47" s="5"/>
      <c r="AP47" s="5"/>
      <c r="AQ47" s="27"/>
      <c r="AR47" s="5"/>
      <c r="AS47" s="27"/>
      <c r="AT47" s="5"/>
      <c r="AU47" s="5"/>
      <c r="AV47" s="5"/>
      <c r="AW47" s="5"/>
      <c r="AX47" s="5"/>
      <c r="AY47" s="4"/>
      <c r="AZ47" s="7"/>
      <c r="BA47" s="26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4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4"/>
      <c r="P48" s="7"/>
      <c r="Q48" s="7"/>
      <c r="R48" s="7"/>
      <c r="S48" s="7"/>
      <c r="T48" s="7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27"/>
      <c r="AJ48" s="5"/>
      <c r="AK48" s="5"/>
      <c r="AL48" s="5"/>
      <c r="AM48" s="5"/>
      <c r="AN48" s="5"/>
      <c r="AO48" s="5"/>
      <c r="AP48" s="5"/>
      <c r="AQ48" s="27"/>
      <c r="AR48" s="5"/>
      <c r="AS48" s="27"/>
      <c r="AT48" s="5"/>
      <c r="AU48" s="5"/>
      <c r="AV48" s="5"/>
      <c r="AW48" s="5"/>
      <c r="AX48" s="5"/>
      <c r="AY48" s="4"/>
      <c r="AZ48" s="7"/>
      <c r="BA48" s="26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0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26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27"/>
      <c r="AJ49" s="5"/>
      <c r="AK49" s="5"/>
      <c r="AL49" s="5"/>
      <c r="AM49" s="5"/>
      <c r="AN49" s="5"/>
      <c r="AO49" s="5"/>
      <c r="AP49" s="5"/>
      <c r="AQ49" s="27"/>
      <c r="AR49" s="5"/>
      <c r="AS49" s="27"/>
      <c r="AT49" s="5"/>
      <c r="AU49" s="5"/>
      <c r="AV49" s="5"/>
      <c r="AW49" s="5"/>
      <c r="AX49" s="5"/>
      <c r="AY49" s="4"/>
      <c r="AZ49" s="7"/>
      <c r="BA49" s="26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16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4"/>
      <c r="O50" s="4"/>
      <c r="P50" s="4"/>
      <c r="Q50" s="4"/>
      <c r="R50" s="4"/>
      <c r="S50" s="4"/>
      <c r="T50" s="4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4"/>
      <c r="AH50" s="17"/>
      <c r="AI50" s="27"/>
      <c r="AJ50" s="5"/>
      <c r="AK50" s="5"/>
      <c r="AL50" s="5"/>
      <c r="AM50" s="5"/>
      <c r="AN50" s="5"/>
      <c r="AO50" s="5"/>
      <c r="AP50" s="5"/>
      <c r="AQ50" s="27"/>
      <c r="AR50" s="5"/>
      <c r="AS50" s="27"/>
      <c r="AT50" s="5"/>
      <c r="AU50" s="5"/>
      <c r="AV50" s="5"/>
      <c r="AW50" s="5"/>
      <c r="AX50" s="5"/>
      <c r="AY50" s="4"/>
      <c r="AZ50" s="17"/>
      <c r="BA50" s="26"/>
      <c r="BB50" s="1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58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7"/>
      <c r="O51" s="17"/>
      <c r="P51" s="17"/>
      <c r="Q51" s="17"/>
      <c r="R51" s="17"/>
      <c r="S51" s="17"/>
      <c r="T51" s="1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27"/>
      <c r="AJ51" s="5"/>
      <c r="AK51" s="5"/>
      <c r="AL51" s="5"/>
      <c r="AM51" s="5"/>
      <c r="AN51" s="5"/>
      <c r="AO51" s="5"/>
      <c r="AP51" s="5"/>
      <c r="AQ51" s="27"/>
      <c r="AR51" s="5"/>
      <c r="AS51" s="27"/>
      <c r="AT51" s="5"/>
      <c r="AU51" s="5"/>
      <c r="AV51" s="5"/>
      <c r="AW51" s="5"/>
      <c r="AX51" s="5"/>
      <c r="AY51" s="4"/>
      <c r="AZ51" s="7"/>
      <c r="BA51" s="26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1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27"/>
      <c r="AJ52" s="5"/>
      <c r="AK52" s="5"/>
      <c r="AL52" s="5"/>
      <c r="AM52" s="5"/>
      <c r="AN52" s="5"/>
      <c r="AO52" s="5"/>
      <c r="AP52" s="5"/>
      <c r="AQ52" s="27"/>
      <c r="AR52" s="5"/>
      <c r="AS52" s="27"/>
      <c r="AT52" s="5"/>
      <c r="AU52" s="5"/>
      <c r="AV52" s="5"/>
      <c r="AW52" s="5"/>
      <c r="AX52" s="5"/>
      <c r="AY52" s="4"/>
      <c r="AZ52" s="7"/>
      <c r="BA52" s="26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56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26"/>
      <c r="AJ53" s="7"/>
      <c r="AK53" s="7"/>
      <c r="AL53" s="5"/>
      <c r="AM53" s="5"/>
      <c r="AN53" s="5"/>
      <c r="AO53" s="5"/>
      <c r="AP53" s="5"/>
      <c r="AQ53" s="26"/>
      <c r="AR53" s="13"/>
      <c r="AS53" s="26"/>
      <c r="AT53" s="7"/>
      <c r="AU53" s="5"/>
      <c r="AV53" s="5"/>
      <c r="AW53" s="5"/>
      <c r="AX53" s="5"/>
      <c r="AY53" s="4"/>
      <c r="AZ53" s="7"/>
      <c r="BA53" s="26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53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7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26"/>
      <c r="AJ54" s="7"/>
      <c r="AK54" s="7"/>
      <c r="AL54" s="5"/>
      <c r="AM54" s="5"/>
      <c r="AN54" s="5"/>
      <c r="AO54" s="5"/>
      <c r="AP54" s="5"/>
      <c r="AQ54" s="26"/>
      <c r="AR54" s="13"/>
      <c r="AS54" s="26"/>
      <c r="AT54" s="7"/>
      <c r="AU54" s="5"/>
      <c r="AV54" s="5"/>
      <c r="AW54" s="5"/>
      <c r="AX54" s="5"/>
      <c r="AY54" s="4"/>
      <c r="AZ54" s="7"/>
      <c r="BA54" s="26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64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26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7"/>
      <c r="AG55" s="7"/>
      <c r="AH55" s="5"/>
      <c r="AI55" s="26"/>
      <c r="AJ55" s="7"/>
      <c r="AK55" s="7"/>
      <c r="AL55" s="5"/>
      <c r="AM55" s="5"/>
      <c r="AN55" s="5"/>
      <c r="AO55" s="5"/>
      <c r="AP55" s="5"/>
      <c r="AQ55" s="26"/>
      <c r="AR55" s="13"/>
      <c r="AS55" s="26"/>
      <c r="AT55" s="7"/>
      <c r="AU55" s="5"/>
      <c r="AV55" s="5"/>
      <c r="AW55" s="5"/>
      <c r="AX55" s="5"/>
      <c r="AY55" s="4"/>
      <c r="AZ55" s="7"/>
      <c r="BA55" s="26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389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13"/>
      <c r="AG56" s="13"/>
      <c r="AH56" s="5"/>
      <c r="AI56" s="26"/>
      <c r="AJ56" s="13"/>
      <c r="AK56" s="13"/>
      <c r="AL56" s="5"/>
      <c r="AM56" s="5"/>
      <c r="AN56" s="5"/>
      <c r="AO56" s="5"/>
      <c r="AP56" s="5"/>
      <c r="AQ56" s="26"/>
      <c r="AR56" s="13"/>
      <c r="AS56" s="26"/>
      <c r="AT56" s="13"/>
      <c r="AU56" s="5"/>
      <c r="AV56" s="5"/>
      <c r="AW56" s="5"/>
      <c r="AX56" s="5"/>
      <c r="AY56" s="4"/>
      <c r="AZ56" s="7"/>
      <c r="BA56" s="26"/>
      <c r="BB56" s="13"/>
      <c r="BC56" s="13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2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6"/>
      <c r="AJ57" s="7"/>
      <c r="AK57" s="7"/>
      <c r="AL57" s="5"/>
      <c r="AM57" s="5"/>
      <c r="AN57" s="5"/>
      <c r="AO57" s="5"/>
      <c r="AP57" s="5"/>
      <c r="AQ57" s="26"/>
      <c r="AR57" s="7"/>
      <c r="AS57" s="26"/>
      <c r="AT57" s="7"/>
      <c r="AU57" s="5"/>
      <c r="AV57" s="5"/>
      <c r="AW57" s="5"/>
      <c r="AX57" s="5"/>
      <c r="AY57" s="4"/>
      <c r="AZ57" s="7"/>
      <c r="BA57" s="26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21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13"/>
      <c r="O58" s="13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6"/>
      <c r="AJ58" s="7"/>
      <c r="AK58" s="7"/>
      <c r="AL58" s="5"/>
      <c r="AM58" s="5"/>
      <c r="AN58" s="5"/>
      <c r="AO58" s="5"/>
      <c r="AP58" s="5"/>
      <c r="AQ58" s="26"/>
      <c r="AR58" s="7"/>
      <c r="AS58" s="26"/>
      <c r="AT58" s="7"/>
      <c r="AU58" s="5"/>
      <c r="AV58" s="5"/>
      <c r="AW58" s="5"/>
      <c r="AX58" s="5"/>
      <c r="AY58" s="4"/>
      <c r="AZ58" s="7"/>
      <c r="BA58" s="26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21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3"/>
      <c r="O59" s="13"/>
      <c r="P59" s="13"/>
      <c r="Q59" s="13"/>
      <c r="R59" s="13"/>
      <c r="S59" s="13"/>
      <c r="T59" s="1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26"/>
      <c r="AJ59" s="7"/>
      <c r="AK59" s="7"/>
      <c r="AL59" s="5"/>
      <c r="AM59" s="5"/>
      <c r="AN59" s="5"/>
      <c r="AO59" s="5"/>
      <c r="AP59" s="5"/>
      <c r="AQ59" s="26"/>
      <c r="AR59" s="7"/>
      <c r="AS59" s="26"/>
      <c r="AT59" s="7"/>
      <c r="AU59" s="5"/>
      <c r="AV59" s="5"/>
      <c r="AW59" s="5"/>
      <c r="AX59" s="5"/>
      <c r="AY59" s="4"/>
      <c r="AZ59" s="7"/>
      <c r="BA59" s="26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26"/>
      <c r="AJ60" s="7"/>
      <c r="AK60" s="7"/>
      <c r="AL60" s="5"/>
      <c r="AM60" s="5"/>
      <c r="AN60" s="5"/>
      <c r="AO60" s="5"/>
      <c r="AP60" s="5"/>
      <c r="AQ60" s="26"/>
      <c r="AR60" s="7"/>
      <c r="AS60" s="26"/>
      <c r="AT60" s="7"/>
      <c r="AU60" s="5"/>
      <c r="AV60" s="5"/>
      <c r="AW60" s="5"/>
      <c r="AX60" s="5"/>
      <c r="AY60" s="4"/>
      <c r="AZ60" s="7"/>
      <c r="BA60" s="26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1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5"/>
      <c r="AD61" s="5"/>
      <c r="AE61" s="4"/>
      <c r="AF61" s="7"/>
      <c r="AG61" s="7"/>
      <c r="AH61" s="5"/>
      <c r="AI61" s="26"/>
      <c r="AJ61" s="7"/>
      <c r="AK61" s="7"/>
      <c r="AL61" s="5"/>
      <c r="AM61" s="5"/>
      <c r="AN61" s="5"/>
      <c r="AO61" s="5"/>
      <c r="AP61" s="5"/>
      <c r="AQ61" s="26"/>
      <c r="AR61" s="7"/>
      <c r="AS61" s="26"/>
      <c r="AT61" s="7"/>
      <c r="AU61" s="5"/>
      <c r="AV61" s="5"/>
      <c r="AW61" s="5"/>
      <c r="AX61" s="5"/>
      <c r="AY61" s="4"/>
      <c r="AZ61" s="7"/>
      <c r="BA61" s="26"/>
      <c r="BB61" s="7"/>
      <c r="BC61" s="7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409.6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7"/>
      <c r="O62" s="4"/>
      <c r="P62" s="7"/>
      <c r="Q62" s="7"/>
      <c r="R62" s="7"/>
      <c r="S62" s="7"/>
      <c r="T62" s="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27"/>
      <c r="AJ62" s="5"/>
      <c r="AK62" s="5"/>
      <c r="AL62" s="5"/>
      <c r="AM62" s="5"/>
      <c r="AN62" s="5"/>
      <c r="AO62" s="5"/>
      <c r="AP62" s="5"/>
      <c r="AQ62" s="27"/>
      <c r="AR62" s="5"/>
      <c r="AS62" s="27"/>
      <c r="AT62" s="5"/>
      <c r="AU62" s="5"/>
      <c r="AV62" s="5"/>
      <c r="AW62" s="5"/>
      <c r="AX62" s="5"/>
      <c r="AY62" s="4"/>
      <c r="AZ62" s="7"/>
      <c r="BA62" s="26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6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26"/>
      <c r="N63" s="17"/>
      <c r="O63" s="17"/>
      <c r="P63" s="17"/>
      <c r="Q63" s="17"/>
      <c r="R63" s="17"/>
      <c r="S63" s="17"/>
      <c r="T63" s="1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27"/>
      <c r="AJ63" s="5"/>
      <c r="AK63" s="5"/>
      <c r="AL63" s="5"/>
      <c r="AM63" s="5"/>
      <c r="AN63" s="5"/>
      <c r="AO63" s="5"/>
      <c r="AP63" s="5"/>
      <c r="AQ63" s="27"/>
      <c r="AR63" s="5"/>
      <c r="AS63" s="27"/>
      <c r="AT63" s="5"/>
      <c r="AU63" s="5"/>
      <c r="AV63" s="5"/>
      <c r="AW63" s="5"/>
      <c r="AX63" s="5"/>
      <c r="AY63" s="4"/>
      <c r="AZ63" s="7"/>
      <c r="BA63" s="26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3"/>
      <c r="O64" s="13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27"/>
      <c r="AJ64" s="5"/>
      <c r="AK64" s="5"/>
      <c r="AL64" s="5"/>
      <c r="AM64" s="5"/>
      <c r="AN64" s="5"/>
      <c r="AO64" s="5"/>
      <c r="AP64" s="5"/>
      <c r="AQ64" s="27"/>
      <c r="AR64" s="5"/>
      <c r="AS64" s="27"/>
      <c r="AT64" s="5"/>
      <c r="AU64" s="5"/>
      <c r="AV64" s="5"/>
      <c r="AW64" s="5"/>
      <c r="AX64" s="5"/>
      <c r="AY64" s="4"/>
      <c r="AZ64" s="7"/>
      <c r="BA64" s="26"/>
      <c r="BB64" s="13"/>
      <c r="BC64" s="13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409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4"/>
      <c r="O65" s="4"/>
      <c r="P65" s="4"/>
      <c r="Q65" s="4"/>
      <c r="R65" s="4"/>
      <c r="S65" s="4"/>
      <c r="T65" s="4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6"/>
      <c r="BB65" s="4"/>
      <c r="BC65" s="4"/>
      <c r="BD65" s="4"/>
      <c r="BE65" s="4"/>
      <c r="BF65" s="7"/>
      <c r="BG65" s="4"/>
      <c r="BH65" s="4"/>
      <c r="BI65" s="7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71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4"/>
      <c r="O66" s="4"/>
      <c r="P66" s="4"/>
      <c r="Q66" s="4"/>
      <c r="R66" s="4"/>
      <c r="S66" s="4"/>
      <c r="T66" s="4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26"/>
      <c r="BB66" s="26"/>
      <c r="BC66" s="4"/>
      <c r="BD66" s="4"/>
      <c r="BE66" s="4"/>
      <c r="BF66" s="7"/>
      <c r="BG66" s="4"/>
      <c r="BH66" s="4"/>
      <c r="BI66" s="7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51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6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4"/>
      <c r="AF67" s="7"/>
      <c r="AG67" s="7"/>
      <c r="AH67" s="5"/>
      <c r="AI67" s="26"/>
      <c r="AJ67" s="7"/>
      <c r="AK67" s="7"/>
      <c r="AL67" s="5"/>
      <c r="AM67" s="5"/>
      <c r="AN67" s="5"/>
      <c r="AO67" s="5"/>
      <c r="AP67" s="5"/>
      <c r="AQ67" s="26"/>
      <c r="AR67" s="7"/>
      <c r="AS67" s="26"/>
      <c r="AT67" s="7"/>
      <c r="AU67" s="5"/>
      <c r="AV67" s="5"/>
      <c r="AW67" s="5"/>
      <c r="AX67" s="5"/>
      <c r="AY67" s="4"/>
      <c r="AZ67" s="7"/>
      <c r="BA67" s="26"/>
      <c r="BB67" s="7"/>
      <c r="BC67" s="7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409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7"/>
      <c r="O68" s="4"/>
      <c r="P68" s="7"/>
      <c r="Q68" s="7"/>
      <c r="R68" s="7"/>
      <c r="S68" s="7"/>
      <c r="T68" s="7"/>
      <c r="U68" s="5"/>
      <c r="V68" s="5"/>
      <c r="W68" s="5"/>
      <c r="X68" s="5"/>
      <c r="Y68" s="5"/>
      <c r="Z68" s="5"/>
      <c r="AA68" s="5"/>
      <c r="AB68" s="5"/>
      <c r="AC68" s="5"/>
      <c r="AD68" s="5"/>
      <c r="AE68" s="4"/>
      <c r="AF68" s="7"/>
      <c r="AG68" s="7"/>
      <c r="AH68" s="5"/>
      <c r="AI68" s="26"/>
      <c r="AJ68" s="7"/>
      <c r="AK68" s="7"/>
      <c r="AL68" s="5"/>
      <c r="AM68" s="5"/>
      <c r="AN68" s="5"/>
      <c r="AO68" s="5"/>
      <c r="AP68" s="5"/>
      <c r="AQ68" s="26"/>
      <c r="AR68" s="7"/>
      <c r="AS68" s="26"/>
      <c r="AT68" s="7"/>
      <c r="AU68" s="5"/>
      <c r="AV68" s="5"/>
      <c r="AW68" s="5"/>
      <c r="AX68" s="5"/>
      <c r="AY68" s="4"/>
      <c r="AZ68" s="7"/>
      <c r="BA68" s="26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9.2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6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7"/>
      <c r="AG69" s="7"/>
      <c r="AH69" s="5"/>
      <c r="AI69" s="26"/>
      <c r="AJ69" s="7"/>
      <c r="AK69" s="7"/>
      <c r="AL69" s="5"/>
      <c r="AM69" s="5"/>
      <c r="AN69" s="5"/>
      <c r="AO69" s="5"/>
      <c r="AP69" s="5"/>
      <c r="AQ69" s="26"/>
      <c r="AR69" s="7"/>
      <c r="AS69" s="26"/>
      <c r="AT69" s="7"/>
      <c r="AU69" s="5"/>
      <c r="AV69" s="5"/>
      <c r="AW69" s="5"/>
      <c r="AX69" s="5"/>
      <c r="AY69" s="4"/>
      <c r="AZ69" s="7"/>
      <c r="BA69" s="26"/>
      <c r="BB69" s="7"/>
      <c r="BC69" s="7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98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6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27"/>
      <c r="AJ70" s="5"/>
      <c r="AK70" s="5"/>
      <c r="AL70" s="5"/>
      <c r="AM70" s="5"/>
      <c r="AN70" s="5"/>
      <c r="AO70" s="5"/>
      <c r="AP70" s="5"/>
      <c r="AQ70" s="27"/>
      <c r="AR70" s="5"/>
      <c r="AS70" s="27"/>
      <c r="AT70" s="5"/>
      <c r="AU70" s="5"/>
      <c r="AV70" s="5"/>
      <c r="AW70" s="5"/>
      <c r="AX70" s="5"/>
      <c r="AY70" s="4"/>
      <c r="AZ70" s="7"/>
      <c r="BA70" s="26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8.7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6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27"/>
      <c r="AJ71" s="5"/>
      <c r="AK71" s="5"/>
      <c r="AL71" s="5"/>
      <c r="AM71" s="5"/>
      <c r="AN71" s="5"/>
      <c r="AO71" s="5"/>
      <c r="AP71" s="5"/>
      <c r="AQ71" s="27"/>
      <c r="AR71" s="5"/>
      <c r="AS71" s="27"/>
      <c r="AT71" s="5"/>
      <c r="AU71" s="5"/>
      <c r="AV71" s="5"/>
      <c r="AW71" s="5"/>
      <c r="AX71" s="5"/>
      <c r="AY71" s="4"/>
      <c r="AZ71" s="7"/>
      <c r="BA71" s="26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54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26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27"/>
      <c r="AJ72" s="5"/>
      <c r="AK72" s="5"/>
      <c r="AL72" s="5"/>
      <c r="AM72" s="5"/>
      <c r="AN72" s="5"/>
      <c r="AO72" s="5"/>
      <c r="AP72" s="5"/>
      <c r="AQ72" s="27"/>
      <c r="AR72" s="5"/>
      <c r="AS72" s="27"/>
      <c r="AT72" s="5"/>
      <c r="AU72" s="5"/>
      <c r="AV72" s="5"/>
      <c r="AW72" s="5"/>
      <c r="AX72" s="5"/>
      <c r="AY72" s="4"/>
      <c r="AZ72" s="7"/>
      <c r="BA72" s="26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61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27"/>
      <c r="AJ73" s="5"/>
      <c r="AK73" s="5"/>
      <c r="AL73" s="5"/>
      <c r="AM73" s="5"/>
      <c r="AN73" s="5"/>
      <c r="AO73" s="5"/>
      <c r="AP73" s="5"/>
      <c r="AQ73" s="27"/>
      <c r="AR73" s="5"/>
      <c r="AS73" s="27"/>
      <c r="AT73" s="5"/>
      <c r="AU73" s="5"/>
      <c r="AV73" s="5"/>
      <c r="AW73" s="5"/>
      <c r="AX73" s="5"/>
      <c r="AY73" s="4"/>
      <c r="AZ73" s="7"/>
      <c r="BA73" s="26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4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27"/>
      <c r="AJ74" s="5"/>
      <c r="AK74" s="5"/>
      <c r="AL74" s="5"/>
      <c r="AM74" s="5"/>
      <c r="AN74" s="5"/>
      <c r="AO74" s="5"/>
      <c r="AP74" s="5"/>
      <c r="AQ74" s="27"/>
      <c r="AR74" s="5"/>
      <c r="AS74" s="27"/>
      <c r="AT74" s="5"/>
      <c r="AU74" s="5"/>
      <c r="AV74" s="5"/>
      <c r="AW74" s="5"/>
      <c r="AX74" s="5"/>
      <c r="AY74" s="4"/>
      <c r="AZ74" s="7"/>
      <c r="BA74" s="26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49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6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27"/>
      <c r="AJ75" s="5"/>
      <c r="AK75" s="5"/>
      <c r="AL75" s="5"/>
      <c r="AM75" s="5"/>
      <c r="AN75" s="5"/>
      <c r="AO75" s="5"/>
      <c r="AP75" s="5"/>
      <c r="AQ75" s="27"/>
      <c r="AR75" s="5"/>
      <c r="AS75" s="27"/>
      <c r="AT75" s="5"/>
      <c r="AU75" s="5"/>
      <c r="AV75" s="5"/>
      <c r="AW75" s="5"/>
      <c r="AX75" s="5"/>
      <c r="AY75" s="4"/>
      <c r="AZ75" s="7"/>
      <c r="BA75" s="26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49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6"/>
      <c r="N76" s="7"/>
      <c r="O76" s="7"/>
      <c r="P76" s="7"/>
      <c r="Q76" s="7"/>
      <c r="R76" s="7"/>
      <c r="S76" s="7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27"/>
      <c r="AJ76" s="5"/>
      <c r="AK76" s="5"/>
      <c r="AL76" s="5"/>
      <c r="AM76" s="5"/>
      <c r="AN76" s="5"/>
      <c r="AO76" s="5"/>
      <c r="AP76" s="5"/>
      <c r="AQ76" s="27"/>
      <c r="AR76" s="5"/>
      <c r="AS76" s="27"/>
      <c r="AT76" s="5"/>
      <c r="AU76" s="5"/>
      <c r="AV76" s="5"/>
      <c r="AW76" s="5"/>
      <c r="AX76" s="5"/>
      <c r="AY76" s="4"/>
      <c r="AZ76" s="7"/>
      <c r="BA76" s="26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6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27"/>
      <c r="AJ77" s="5"/>
      <c r="AK77" s="5"/>
      <c r="AL77" s="5"/>
      <c r="AM77" s="5"/>
      <c r="AN77" s="5"/>
      <c r="AO77" s="5"/>
      <c r="AP77" s="5"/>
      <c r="AQ77" s="27"/>
      <c r="AR77" s="5"/>
      <c r="AS77" s="27"/>
      <c r="AT77" s="5"/>
      <c r="AU77" s="5"/>
      <c r="AV77" s="5"/>
      <c r="AW77" s="5"/>
      <c r="AX77" s="5"/>
      <c r="AY77" s="4"/>
      <c r="AZ77" s="7"/>
      <c r="BA77" s="26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9.2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26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27"/>
      <c r="AJ78" s="5"/>
      <c r="AK78" s="5"/>
      <c r="AL78" s="5"/>
      <c r="AM78" s="5"/>
      <c r="AN78" s="5"/>
      <c r="AO78" s="5"/>
      <c r="AP78" s="5"/>
      <c r="AQ78" s="27"/>
      <c r="AR78" s="5"/>
      <c r="AS78" s="27"/>
      <c r="AT78" s="5"/>
      <c r="AU78" s="5"/>
      <c r="AV78" s="5"/>
      <c r="AW78" s="5"/>
      <c r="AX78" s="5"/>
      <c r="AY78" s="4"/>
      <c r="AZ78" s="7"/>
      <c r="BA78" s="26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67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4"/>
      <c r="Q79" s="4"/>
      <c r="R79" s="4"/>
      <c r="S79" s="4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27"/>
      <c r="AJ79" s="5"/>
      <c r="AK79" s="5"/>
      <c r="AL79" s="5"/>
      <c r="AM79" s="5"/>
      <c r="AN79" s="5"/>
      <c r="AO79" s="5"/>
      <c r="AP79" s="5"/>
      <c r="AQ79" s="27"/>
      <c r="AR79" s="5"/>
      <c r="AS79" s="27"/>
      <c r="AT79" s="5"/>
      <c r="AU79" s="5"/>
      <c r="AV79" s="5"/>
      <c r="AW79" s="5"/>
      <c r="AX79" s="5"/>
      <c r="AY79" s="4"/>
      <c r="AZ79" s="7"/>
      <c r="BA79" s="26"/>
      <c r="BB79" s="7"/>
      <c r="BC79" s="7"/>
      <c r="BD79" s="5"/>
      <c r="BE79" s="5"/>
      <c r="BF79" s="5"/>
      <c r="BG79" s="4"/>
      <c r="BH79" s="7"/>
      <c r="BI79" s="7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54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27"/>
      <c r="AJ80" s="5"/>
      <c r="AK80" s="5"/>
      <c r="AL80" s="5"/>
      <c r="AM80" s="5"/>
      <c r="AN80" s="5"/>
      <c r="AO80" s="5"/>
      <c r="AP80" s="5"/>
      <c r="AQ80" s="27"/>
      <c r="AR80" s="5"/>
      <c r="AS80" s="27"/>
      <c r="AT80" s="5"/>
      <c r="AU80" s="5"/>
      <c r="AV80" s="5"/>
      <c r="AW80" s="5"/>
      <c r="AX80" s="5"/>
      <c r="AY80" s="4"/>
      <c r="AZ80" s="7"/>
      <c r="BA80" s="26"/>
      <c r="BB80" s="17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27"/>
      <c r="AJ81" s="5"/>
      <c r="AK81" s="5"/>
      <c r="AL81" s="5"/>
      <c r="AM81" s="5"/>
      <c r="AN81" s="5"/>
      <c r="AO81" s="5"/>
      <c r="AP81" s="5"/>
      <c r="AQ81" s="27"/>
      <c r="AR81" s="5"/>
      <c r="AS81" s="27"/>
      <c r="AT81" s="5"/>
      <c r="AU81" s="5"/>
      <c r="AV81" s="5"/>
      <c r="AW81" s="5"/>
      <c r="AX81" s="5"/>
      <c r="AY81" s="4"/>
      <c r="AZ81" s="7"/>
      <c r="BA81" s="26"/>
      <c r="BB81" s="17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6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27"/>
      <c r="AJ82" s="5"/>
      <c r="AK82" s="5"/>
      <c r="AL82" s="5"/>
      <c r="AM82" s="5"/>
      <c r="AN82" s="5"/>
      <c r="AO82" s="5"/>
      <c r="AP82" s="5"/>
      <c r="AQ82" s="27"/>
      <c r="AR82" s="5"/>
      <c r="AS82" s="27"/>
      <c r="AT82" s="5"/>
      <c r="AU82" s="5"/>
      <c r="AV82" s="5"/>
      <c r="AW82" s="5"/>
      <c r="AX82" s="5"/>
      <c r="AY82" s="4"/>
      <c r="AZ82" s="4"/>
      <c r="BA82" s="4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52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27"/>
      <c r="AJ83" s="5"/>
      <c r="AK83" s="5"/>
      <c r="AL83" s="5"/>
      <c r="AM83" s="5"/>
      <c r="AN83" s="5"/>
      <c r="AO83" s="5"/>
      <c r="AP83" s="5"/>
      <c r="AQ83" s="27"/>
      <c r="AR83" s="5"/>
      <c r="AS83" s="27"/>
      <c r="AT83" s="5"/>
      <c r="AU83" s="5"/>
      <c r="AV83" s="5"/>
      <c r="AW83" s="5"/>
      <c r="AX83" s="5"/>
      <c r="AY83" s="4"/>
      <c r="AZ83" s="7"/>
      <c r="BA83" s="26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20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27"/>
      <c r="AJ84" s="5"/>
      <c r="AK84" s="5"/>
      <c r="AL84" s="5"/>
      <c r="AM84" s="5"/>
      <c r="AN84" s="5"/>
      <c r="AO84" s="5"/>
      <c r="AP84" s="5"/>
      <c r="AQ84" s="27"/>
      <c r="AR84" s="5"/>
      <c r="AS84" s="27"/>
      <c r="AT84" s="5"/>
      <c r="AU84" s="5"/>
      <c r="AV84" s="5"/>
      <c r="AW84" s="5"/>
      <c r="AX84" s="5"/>
      <c r="AY84" s="4"/>
      <c r="AZ84" s="7"/>
      <c r="BA84" s="26"/>
      <c r="BB84" s="13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20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27"/>
      <c r="AJ85" s="5"/>
      <c r="AK85" s="5"/>
      <c r="AL85" s="5"/>
      <c r="AM85" s="5"/>
      <c r="AN85" s="5"/>
      <c r="AO85" s="5"/>
      <c r="AP85" s="5"/>
      <c r="AQ85" s="27"/>
      <c r="AR85" s="5"/>
      <c r="AS85" s="27"/>
      <c r="AT85" s="5"/>
      <c r="AU85" s="5"/>
      <c r="AV85" s="5"/>
      <c r="AW85" s="5"/>
      <c r="AX85" s="5"/>
      <c r="AY85" s="4"/>
      <c r="AZ85" s="7"/>
      <c r="BA85" s="26"/>
      <c r="BB85" s="4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20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27"/>
      <c r="AJ86" s="5"/>
      <c r="AK86" s="5"/>
      <c r="AL86" s="5"/>
      <c r="AM86" s="5"/>
      <c r="AN86" s="5"/>
      <c r="AO86" s="5"/>
      <c r="AP86" s="5"/>
      <c r="AQ86" s="27"/>
      <c r="AR86" s="5"/>
      <c r="AS86" s="27"/>
      <c r="AT86" s="5"/>
      <c r="AU86" s="5"/>
      <c r="AV86" s="5"/>
      <c r="AW86" s="5"/>
      <c r="AX86" s="5"/>
      <c r="AY86" s="4"/>
      <c r="AZ86" s="7"/>
      <c r="BA86" s="26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409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26"/>
      <c r="AJ87" s="13"/>
      <c r="AK87" s="13"/>
      <c r="AL87" s="5"/>
      <c r="AM87" s="5"/>
      <c r="AN87" s="5"/>
      <c r="AO87" s="5"/>
      <c r="AP87" s="5"/>
      <c r="AQ87" s="26"/>
      <c r="AR87" s="13"/>
      <c r="AS87" s="26"/>
      <c r="AT87" s="13"/>
      <c r="AU87" s="5"/>
      <c r="AV87" s="5"/>
      <c r="AW87" s="5"/>
      <c r="AX87" s="5"/>
      <c r="AY87" s="4"/>
      <c r="AZ87" s="7"/>
      <c r="BA87" s="26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4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26"/>
      <c r="AJ88" s="13"/>
      <c r="AK88" s="13"/>
      <c r="AL88" s="5"/>
      <c r="AM88" s="5"/>
      <c r="AN88" s="5"/>
      <c r="AO88" s="5"/>
      <c r="AP88" s="5"/>
      <c r="AQ88" s="26"/>
      <c r="AR88" s="13"/>
      <c r="AS88" s="26"/>
      <c r="AT88" s="13"/>
      <c r="AU88" s="5"/>
      <c r="AV88" s="5"/>
      <c r="AW88" s="5"/>
      <c r="AX88" s="5"/>
      <c r="AY88" s="4"/>
      <c r="AZ88" s="7"/>
      <c r="BA88" s="26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4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26"/>
      <c r="AJ89" s="13"/>
      <c r="AK89" s="13"/>
      <c r="AL89" s="5"/>
      <c r="AM89" s="5"/>
      <c r="AN89" s="5"/>
      <c r="AO89" s="5"/>
      <c r="AP89" s="5"/>
      <c r="AQ89" s="26"/>
      <c r="AR89" s="13"/>
      <c r="AS89" s="26"/>
      <c r="AT89" s="13"/>
      <c r="AU89" s="5"/>
      <c r="AV89" s="5"/>
      <c r="AW89" s="5"/>
      <c r="AX89" s="5"/>
      <c r="AY89" s="4"/>
      <c r="AZ89" s="7"/>
      <c r="BA89" s="26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4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13"/>
      <c r="AG90" s="13"/>
      <c r="AH90" s="5"/>
      <c r="AI90" s="26"/>
      <c r="AJ90" s="13"/>
      <c r="AK90" s="13"/>
      <c r="AL90" s="5"/>
      <c r="AM90" s="5"/>
      <c r="AN90" s="5"/>
      <c r="AO90" s="5"/>
      <c r="AP90" s="5"/>
      <c r="AQ90" s="26"/>
      <c r="AR90" s="13"/>
      <c r="AS90" s="26"/>
      <c r="AT90" s="13"/>
      <c r="AU90" s="5"/>
      <c r="AV90" s="5"/>
      <c r="AW90" s="5"/>
      <c r="AX90" s="5"/>
      <c r="AY90" s="4"/>
      <c r="AZ90" s="7"/>
      <c r="BA90" s="26"/>
      <c r="BB90" s="13"/>
      <c r="BC90" s="13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13"/>
      <c r="AG91" s="13"/>
      <c r="AH91" s="5"/>
      <c r="AI91" s="26"/>
      <c r="AJ91" s="13"/>
      <c r="AK91" s="13"/>
      <c r="AL91" s="5"/>
      <c r="AM91" s="5"/>
      <c r="AN91" s="5"/>
      <c r="AO91" s="5"/>
      <c r="AP91" s="5"/>
      <c r="AQ91" s="26"/>
      <c r="AR91" s="13"/>
      <c r="AS91" s="26"/>
      <c r="AT91" s="13"/>
      <c r="AU91" s="5"/>
      <c r="AV91" s="5"/>
      <c r="AW91" s="5"/>
      <c r="AX91" s="5"/>
      <c r="AY91" s="4"/>
      <c r="AZ91" s="7"/>
      <c r="BA91" s="26"/>
      <c r="BB91" s="13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4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13"/>
      <c r="AG92" s="13"/>
      <c r="AH92" s="5"/>
      <c r="AI92" s="26"/>
      <c r="AJ92" s="13"/>
      <c r="AK92" s="13"/>
      <c r="AL92" s="5"/>
      <c r="AM92" s="5"/>
      <c r="AN92" s="5"/>
      <c r="AO92" s="5"/>
      <c r="AP92" s="5"/>
      <c r="AQ92" s="26"/>
      <c r="AR92" s="13"/>
      <c r="AS92" s="26"/>
      <c r="AT92" s="13"/>
      <c r="AU92" s="5"/>
      <c r="AV92" s="5"/>
      <c r="AW92" s="5"/>
      <c r="AX92" s="5"/>
      <c r="AY92" s="4"/>
      <c r="AZ92" s="7"/>
      <c r="BA92" s="26"/>
      <c r="BB92" s="13"/>
      <c r="BC92" s="13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27"/>
      <c r="AJ93" s="5"/>
      <c r="AK93" s="5"/>
      <c r="AL93" s="5"/>
      <c r="AM93" s="5"/>
      <c r="AN93" s="5"/>
      <c r="AO93" s="5"/>
      <c r="AP93" s="5"/>
      <c r="AQ93" s="27"/>
      <c r="AR93" s="5"/>
      <c r="AS93" s="27"/>
      <c r="AT93" s="5"/>
      <c r="AU93" s="5"/>
      <c r="AV93" s="5"/>
      <c r="AW93" s="5"/>
      <c r="AX93" s="5"/>
      <c r="AY93" s="4"/>
      <c r="AZ93" s="7"/>
      <c r="BA93" s="26"/>
      <c r="BB93" s="17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8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4"/>
      <c r="O94" s="4"/>
      <c r="P94" s="4"/>
      <c r="Q94" s="4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27"/>
      <c r="AJ94" s="5"/>
      <c r="AK94" s="5"/>
      <c r="AL94" s="5"/>
      <c r="AM94" s="5"/>
      <c r="AN94" s="5"/>
      <c r="AO94" s="5"/>
      <c r="AP94" s="5"/>
      <c r="AQ94" s="27"/>
      <c r="AR94" s="5"/>
      <c r="AS94" s="27"/>
      <c r="AT94" s="5"/>
      <c r="AU94" s="5"/>
      <c r="AV94" s="5"/>
      <c r="AW94" s="5"/>
      <c r="AX94" s="5"/>
      <c r="AY94" s="4"/>
      <c r="AZ94" s="7"/>
      <c r="BA94" s="26"/>
      <c r="BB94" s="4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46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27"/>
      <c r="AJ95" s="5"/>
      <c r="AK95" s="5"/>
      <c r="AL95" s="5"/>
      <c r="AM95" s="5"/>
      <c r="AN95" s="5"/>
      <c r="AO95" s="5"/>
      <c r="AP95" s="5"/>
      <c r="AQ95" s="27"/>
      <c r="AR95" s="5"/>
      <c r="AS95" s="27"/>
      <c r="AT95" s="5"/>
      <c r="AU95" s="5"/>
      <c r="AV95" s="5"/>
      <c r="AW95" s="5"/>
      <c r="AX95" s="5"/>
      <c r="AY95" s="4"/>
      <c r="AZ95" s="7"/>
      <c r="BA95" s="26"/>
      <c r="BB95" s="17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408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27"/>
      <c r="AJ96" s="5"/>
      <c r="AK96" s="5"/>
      <c r="AL96" s="5"/>
      <c r="AM96" s="5"/>
      <c r="AN96" s="5"/>
      <c r="AO96" s="5"/>
      <c r="AP96" s="5"/>
      <c r="AQ96" s="27"/>
      <c r="AR96" s="5"/>
      <c r="AS96" s="27"/>
      <c r="AT96" s="5"/>
      <c r="AU96" s="5"/>
      <c r="AV96" s="5"/>
      <c r="AW96" s="5"/>
      <c r="AX96" s="5"/>
      <c r="AY96" s="4"/>
      <c r="AZ96" s="7"/>
      <c r="BA96" s="26"/>
      <c r="BB96" s="4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56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27"/>
      <c r="AJ97" s="5"/>
      <c r="AK97" s="5"/>
      <c r="AL97" s="5"/>
      <c r="AM97" s="5"/>
      <c r="AN97" s="5"/>
      <c r="AO97" s="5"/>
      <c r="AP97" s="5"/>
      <c r="AQ97" s="27"/>
      <c r="AR97" s="5"/>
      <c r="AS97" s="27"/>
      <c r="AT97" s="5"/>
      <c r="AU97" s="5"/>
      <c r="AV97" s="5"/>
      <c r="AW97" s="5"/>
      <c r="AX97" s="5"/>
      <c r="AY97" s="4"/>
      <c r="AZ97" s="7"/>
      <c r="BA97" s="26"/>
      <c r="BB97" s="17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32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27"/>
      <c r="AJ98" s="5"/>
      <c r="AK98" s="5"/>
      <c r="AL98" s="5"/>
      <c r="AM98" s="5"/>
      <c r="AN98" s="5"/>
      <c r="AO98" s="5"/>
      <c r="AP98" s="5"/>
      <c r="AQ98" s="27"/>
      <c r="AR98" s="5"/>
      <c r="AS98" s="27"/>
      <c r="AT98" s="5"/>
      <c r="AU98" s="5"/>
      <c r="AV98" s="5"/>
      <c r="AW98" s="5"/>
      <c r="AX98" s="5"/>
      <c r="AY98" s="4"/>
      <c r="AZ98" s="7"/>
      <c r="BA98" s="26"/>
      <c r="BB98" s="13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32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27"/>
      <c r="AJ99" s="5"/>
      <c r="AK99" s="5"/>
      <c r="AL99" s="5"/>
      <c r="AM99" s="5"/>
      <c r="AN99" s="5"/>
      <c r="AO99" s="5"/>
      <c r="AP99" s="5"/>
      <c r="AQ99" s="27"/>
      <c r="AR99" s="5"/>
      <c r="AS99" s="27"/>
      <c r="AT99" s="5"/>
      <c r="AU99" s="5"/>
      <c r="AV99" s="5"/>
      <c r="AW99" s="5"/>
      <c r="AX99" s="5"/>
      <c r="AY99" s="4"/>
      <c r="AZ99" s="7"/>
      <c r="BA99" s="26"/>
      <c r="BB99" s="17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46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4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27"/>
      <c r="AJ100" s="5"/>
      <c r="AK100" s="5"/>
      <c r="AL100" s="5"/>
      <c r="AM100" s="5"/>
      <c r="AN100" s="5"/>
      <c r="AO100" s="5"/>
      <c r="AP100" s="5"/>
      <c r="AQ100" s="27"/>
      <c r="AR100" s="5"/>
      <c r="AS100" s="27"/>
      <c r="AT100" s="5"/>
      <c r="AU100" s="5"/>
      <c r="AV100" s="5"/>
      <c r="AW100" s="5"/>
      <c r="AX100" s="5"/>
      <c r="AY100" s="4"/>
      <c r="AZ100" s="7"/>
      <c r="BA100" s="26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8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7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27"/>
      <c r="AJ101" s="5"/>
      <c r="AK101" s="5"/>
      <c r="AL101" s="5"/>
      <c r="AM101" s="5"/>
      <c r="AN101" s="5"/>
      <c r="AO101" s="5"/>
      <c r="AP101" s="5"/>
      <c r="AQ101" s="27"/>
      <c r="AR101" s="5"/>
      <c r="AS101" s="27"/>
      <c r="AT101" s="5"/>
      <c r="AU101" s="5"/>
      <c r="AV101" s="5"/>
      <c r="AW101" s="5"/>
      <c r="AX101" s="5"/>
      <c r="AY101" s="4"/>
      <c r="AZ101" s="7"/>
      <c r="BA101" s="35"/>
      <c r="BB101" s="36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6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27"/>
      <c r="AJ102" s="5"/>
      <c r="AK102" s="5"/>
      <c r="AL102" s="5"/>
      <c r="AM102" s="5"/>
      <c r="AN102" s="5"/>
      <c r="AO102" s="5"/>
      <c r="AP102" s="5"/>
      <c r="AQ102" s="27"/>
      <c r="AR102" s="5"/>
      <c r="AS102" s="27"/>
      <c r="AT102" s="5"/>
      <c r="AU102" s="5"/>
      <c r="AV102" s="5"/>
      <c r="AW102" s="5"/>
      <c r="AX102" s="5"/>
      <c r="AY102" s="4"/>
      <c r="AZ102" s="7"/>
      <c r="BA102" s="35"/>
      <c r="BB102" s="36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27"/>
      <c r="AJ103" s="5"/>
      <c r="AK103" s="5"/>
      <c r="AL103" s="5"/>
      <c r="AM103" s="5"/>
      <c r="AN103" s="5"/>
      <c r="AO103" s="5"/>
      <c r="AP103" s="5"/>
      <c r="AQ103" s="27"/>
      <c r="AR103" s="5"/>
      <c r="AS103" s="27"/>
      <c r="AT103" s="5"/>
      <c r="AU103" s="5"/>
      <c r="AV103" s="5"/>
      <c r="AW103" s="5"/>
      <c r="AX103" s="5"/>
      <c r="AY103" s="4"/>
      <c r="AZ103" s="7"/>
      <c r="BA103" s="26"/>
      <c r="BB103" s="4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8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27"/>
      <c r="AJ104" s="5"/>
      <c r="AK104" s="5"/>
      <c r="AL104" s="5"/>
      <c r="AM104" s="5"/>
      <c r="AN104" s="5"/>
      <c r="AO104" s="5"/>
      <c r="AP104" s="5"/>
      <c r="AQ104" s="27"/>
      <c r="AR104" s="5"/>
      <c r="AS104" s="27"/>
      <c r="AT104" s="5"/>
      <c r="AU104" s="5"/>
      <c r="AV104" s="5"/>
      <c r="AW104" s="5"/>
      <c r="AX104" s="5"/>
      <c r="AY104" s="4"/>
      <c r="AZ104" s="7"/>
      <c r="BA104" s="35"/>
      <c r="BB104" s="36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89.7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7"/>
      <c r="O105" s="17"/>
      <c r="P105" s="17"/>
      <c r="Q105" s="17"/>
      <c r="R105" s="17"/>
      <c r="S105" s="17"/>
      <c r="T105" s="1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27"/>
      <c r="AJ105" s="5"/>
      <c r="AK105" s="5"/>
      <c r="AL105" s="5"/>
      <c r="AM105" s="5"/>
      <c r="AN105" s="5"/>
      <c r="AO105" s="5"/>
      <c r="AP105" s="5"/>
      <c r="AQ105" s="27"/>
      <c r="AR105" s="5"/>
      <c r="AS105" s="27"/>
      <c r="AT105" s="5"/>
      <c r="AU105" s="5"/>
      <c r="AV105" s="5"/>
      <c r="AW105" s="5"/>
      <c r="AX105" s="5"/>
      <c r="AY105" s="4"/>
      <c r="AZ105" s="7"/>
      <c r="BA105" s="35"/>
      <c r="BB105" s="36"/>
      <c r="BC105" s="4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27"/>
      <c r="AJ106" s="5"/>
      <c r="AK106" s="5"/>
      <c r="AL106" s="5"/>
      <c r="AM106" s="5"/>
      <c r="AN106" s="5"/>
      <c r="AO106" s="5"/>
      <c r="AP106" s="5"/>
      <c r="AQ106" s="27"/>
      <c r="AR106" s="5"/>
      <c r="AS106" s="27"/>
      <c r="AT106" s="5"/>
      <c r="AU106" s="5"/>
      <c r="AV106" s="5"/>
      <c r="AW106" s="5"/>
      <c r="AX106" s="5"/>
      <c r="AY106" s="4"/>
      <c r="AZ106" s="7"/>
      <c r="BA106" s="26"/>
      <c r="BB106" s="4"/>
      <c r="BC106" s="4"/>
      <c r="BD106" s="5"/>
      <c r="BE106" s="5"/>
      <c r="BF106" s="5"/>
      <c r="BG106" s="4"/>
      <c r="BH106" s="7"/>
      <c r="BI106" s="7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7"/>
      <c r="AJ107" s="5"/>
      <c r="AK107" s="5"/>
      <c r="AL107" s="5"/>
      <c r="AM107" s="5"/>
      <c r="AN107" s="5"/>
      <c r="AO107" s="5"/>
      <c r="AP107" s="5"/>
      <c r="AQ107" s="27"/>
      <c r="AR107" s="5"/>
      <c r="AS107" s="27"/>
      <c r="AT107" s="5"/>
      <c r="AU107" s="5"/>
      <c r="AV107" s="5"/>
      <c r="AW107" s="5"/>
      <c r="AX107" s="5"/>
      <c r="AY107" s="4"/>
      <c r="AZ107" s="7"/>
      <c r="BA107" s="38"/>
      <c r="BB107" s="36"/>
      <c r="BC107" s="4"/>
      <c r="BD107" s="5"/>
      <c r="BE107" s="5"/>
      <c r="BF107" s="5"/>
      <c r="BG107" s="4"/>
      <c r="BH107" s="7"/>
      <c r="BI107" s="7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84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7"/>
      <c r="AJ108" s="5"/>
      <c r="AK108" s="5"/>
      <c r="AL108" s="5"/>
      <c r="AM108" s="5"/>
      <c r="AN108" s="5"/>
      <c r="AO108" s="5"/>
      <c r="AP108" s="5"/>
      <c r="AQ108" s="27"/>
      <c r="AR108" s="5"/>
      <c r="AS108" s="27"/>
      <c r="AT108" s="5"/>
      <c r="AU108" s="5"/>
      <c r="AV108" s="5"/>
      <c r="AW108" s="5"/>
      <c r="AX108" s="5"/>
      <c r="AY108" s="4"/>
      <c r="AZ108" s="7"/>
      <c r="BA108" s="26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84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7"/>
      <c r="AJ109" s="5"/>
      <c r="AK109" s="5"/>
      <c r="AL109" s="5"/>
      <c r="AM109" s="5"/>
      <c r="AN109" s="5"/>
      <c r="AO109" s="5"/>
      <c r="AP109" s="5"/>
      <c r="AQ109" s="27"/>
      <c r="AR109" s="5"/>
      <c r="AS109" s="27"/>
      <c r="AT109" s="5"/>
      <c r="AU109" s="5"/>
      <c r="AV109" s="5"/>
      <c r="AW109" s="5"/>
      <c r="AX109" s="5"/>
      <c r="AY109" s="4"/>
      <c r="AZ109" s="7"/>
      <c r="BA109" s="26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27"/>
      <c r="AJ110" s="5"/>
      <c r="AK110" s="5"/>
      <c r="AL110" s="5"/>
      <c r="AM110" s="5"/>
      <c r="AN110" s="5"/>
      <c r="AO110" s="5"/>
      <c r="AP110" s="5"/>
      <c r="AQ110" s="27"/>
      <c r="AR110" s="5"/>
      <c r="AS110" s="27"/>
      <c r="AT110" s="5"/>
      <c r="AU110" s="5"/>
      <c r="AV110" s="5"/>
      <c r="AW110" s="5"/>
      <c r="AX110" s="5"/>
      <c r="AY110" s="4"/>
      <c r="AZ110" s="7"/>
      <c r="BA110" s="26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8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7"/>
      <c r="AJ111" s="5"/>
      <c r="AK111" s="5"/>
      <c r="AL111" s="5"/>
      <c r="AM111" s="5"/>
      <c r="AN111" s="5"/>
      <c r="AO111" s="5"/>
      <c r="AP111" s="5"/>
      <c r="AQ111" s="27"/>
      <c r="AR111" s="5"/>
      <c r="AS111" s="27"/>
      <c r="AT111" s="5"/>
      <c r="AU111" s="5"/>
      <c r="AV111" s="5"/>
      <c r="AW111" s="5"/>
      <c r="AX111" s="5"/>
      <c r="AY111" s="4"/>
      <c r="AZ111" s="7"/>
      <c r="BA111" s="26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12.2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26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409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4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26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86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6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7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2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26"/>
      <c r="BB115" s="7"/>
      <c r="BC115" s="7"/>
      <c r="BD115" s="5"/>
      <c r="BE115" s="5"/>
      <c r="BF115" s="5"/>
      <c r="BG115" s="5"/>
      <c r="BH115" s="5"/>
      <c r="BI115" s="4"/>
      <c r="BJ115" s="7"/>
      <c r="BK115" s="7"/>
      <c r="BL115" s="8"/>
      <c r="BM115" s="5"/>
      <c r="BN115" s="5"/>
      <c r="BO115" s="7"/>
      <c r="BP115" s="7"/>
      <c r="BQ115" s="8"/>
      <c r="BR115" s="9"/>
    </row>
    <row r="116" spans="1:70" s="6" customFormat="1" ht="22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27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2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27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57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26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82.2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26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27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22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27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7"/>
      <c r="AG121" s="7"/>
      <c r="AH121" s="7"/>
      <c r="AI121" s="26"/>
      <c r="AJ121" s="7"/>
      <c r="AK121" s="7"/>
      <c r="AL121" s="5"/>
      <c r="AM121" s="5"/>
      <c r="AN121" s="5"/>
      <c r="AO121" s="5"/>
      <c r="AP121" s="5"/>
      <c r="AQ121" s="26"/>
      <c r="AR121" s="7"/>
      <c r="AS121" s="26"/>
      <c r="AT121" s="7"/>
      <c r="AU121" s="5"/>
      <c r="AV121" s="5"/>
      <c r="AW121" s="5"/>
      <c r="AX121" s="5"/>
      <c r="AY121" s="4"/>
      <c r="AZ121" s="7"/>
      <c r="BA121" s="26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26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26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4"/>
      <c r="AH123" s="7"/>
      <c r="AI123" s="7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4"/>
      <c r="AZ123" s="7"/>
      <c r="BA123" s="26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26"/>
      <c r="N124" s="7"/>
      <c r="O124" s="7"/>
      <c r="P124" s="7"/>
      <c r="Q124" s="7"/>
      <c r="R124" s="7"/>
      <c r="S124" s="7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4"/>
      <c r="AH124" s="7"/>
      <c r="AI124" s="7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4"/>
      <c r="AZ124" s="7"/>
      <c r="BA124" s="26"/>
      <c r="BB124" s="7"/>
      <c r="BC124" s="7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26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4"/>
      <c r="AH125" s="7"/>
      <c r="AI125" s="7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4"/>
      <c r="AZ125" s="7"/>
      <c r="BA125" s="26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26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4"/>
      <c r="AH126" s="7"/>
      <c r="AI126" s="7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4"/>
      <c r="AZ126" s="7"/>
      <c r="BA126" s="26"/>
      <c r="BB126" s="7"/>
      <c r="BC126" s="7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201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4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26"/>
      <c r="BB127" s="7"/>
      <c r="BC127" s="7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26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27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4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26"/>
      <c r="BB129" s="7"/>
      <c r="BC129" s="7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0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26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27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9.6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27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0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4"/>
      <c r="P132" s="4"/>
      <c r="Q132" s="4"/>
      <c r="R132" s="4"/>
      <c r="S132" s="4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27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01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4"/>
      <c r="AH133" s="7"/>
      <c r="AI133" s="7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4"/>
      <c r="AZ133" s="7"/>
      <c r="BA133" s="26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201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27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01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7"/>
      <c r="O135" s="4"/>
      <c r="P135" s="4"/>
      <c r="Q135" s="4"/>
      <c r="R135" s="4"/>
      <c r="S135" s="4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27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01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26"/>
      <c r="N136" s="12"/>
      <c r="O136" s="2"/>
      <c r="P136" s="12"/>
      <c r="Q136" s="12"/>
      <c r="R136" s="12"/>
      <c r="S136" s="12"/>
      <c r="T136" s="12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7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25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26"/>
      <c r="BB137" s="13"/>
      <c r="BC137" s="13"/>
      <c r="BD137" s="5"/>
      <c r="BE137" s="5"/>
      <c r="BF137" s="5"/>
      <c r="BG137" s="4"/>
      <c r="BH137" s="17"/>
      <c r="BI137" s="13"/>
      <c r="BJ137" s="5"/>
      <c r="BK137" s="37"/>
      <c r="BL137" s="8"/>
      <c r="BM137" s="5"/>
      <c r="BN137" s="5"/>
      <c r="BO137" s="7"/>
      <c r="BP137" s="7"/>
      <c r="BQ137" s="8"/>
      <c r="BR137" s="9"/>
    </row>
    <row r="138" spans="1:70" s="6" customFormat="1" ht="24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26"/>
      <c r="BB138" s="39"/>
      <c r="BC138" s="13"/>
      <c r="BD138" s="5"/>
      <c r="BE138" s="5"/>
      <c r="BF138" s="5"/>
      <c r="BG138" s="4"/>
      <c r="BH138" s="17"/>
      <c r="BI138" s="13"/>
      <c r="BJ138" s="5"/>
      <c r="BK138" s="37"/>
      <c r="BL138" s="8"/>
      <c r="BM138" s="5"/>
      <c r="BN138" s="5"/>
      <c r="BO138" s="7"/>
      <c r="BP138" s="7"/>
      <c r="BQ138" s="8"/>
      <c r="BR138" s="9"/>
    </row>
    <row r="139" spans="1:70" s="6" customFormat="1" ht="219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7"/>
      <c r="O139" s="17"/>
      <c r="P139" s="17"/>
      <c r="Q139" s="17"/>
      <c r="R139" s="17"/>
      <c r="S139" s="17"/>
      <c r="T139" s="1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38"/>
      <c r="BB139" s="40"/>
      <c r="BC139" s="41"/>
      <c r="BD139" s="5"/>
      <c r="BE139" s="5"/>
      <c r="BF139" s="5"/>
      <c r="BG139" s="5"/>
      <c r="BH139" s="5"/>
      <c r="BI139" s="5"/>
      <c r="BJ139" s="5"/>
      <c r="BK139" s="37"/>
      <c r="BL139" s="8"/>
      <c r="BM139" s="5"/>
      <c r="BN139" s="5"/>
      <c r="BO139" s="7"/>
      <c r="BP139" s="7"/>
      <c r="BQ139" s="8"/>
      <c r="BR139" s="9"/>
    </row>
    <row r="140" spans="1:70" s="6" customFormat="1" ht="219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6"/>
      <c r="BB140" s="13"/>
      <c r="BC140" s="13"/>
      <c r="BD140" s="5"/>
      <c r="BE140" s="5"/>
      <c r="BF140" s="5"/>
      <c r="BG140" s="5"/>
      <c r="BH140" s="5"/>
      <c r="BI140" s="5"/>
      <c r="BJ140" s="5"/>
      <c r="BK140" s="37"/>
      <c r="BL140" s="8"/>
      <c r="BM140" s="5"/>
      <c r="BN140" s="5"/>
      <c r="BO140" s="7"/>
      <c r="BP140" s="7"/>
      <c r="BQ140" s="8"/>
      <c r="BR140" s="9"/>
    </row>
    <row r="141" spans="1:70" s="6" customFormat="1" ht="219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8"/>
      <c r="BB141" s="40"/>
      <c r="BC141" s="41"/>
      <c r="BD141" s="5"/>
      <c r="BE141" s="5"/>
      <c r="BF141" s="5"/>
      <c r="BG141" s="5"/>
      <c r="BH141" s="5"/>
      <c r="BI141" s="5"/>
      <c r="BJ141" s="5"/>
      <c r="BK141" s="37"/>
      <c r="BL141" s="8"/>
      <c r="BM141" s="5"/>
      <c r="BN141" s="5"/>
      <c r="BO141" s="7"/>
      <c r="BP141" s="7"/>
      <c r="BQ141" s="8"/>
      <c r="BR141" s="9"/>
    </row>
    <row r="142" spans="1:70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6"/>
      <c r="BB142" s="13"/>
      <c r="BC142" s="4"/>
      <c r="BD142" s="5"/>
      <c r="BE142" s="5"/>
      <c r="BF142" s="5"/>
      <c r="BG142" s="5"/>
      <c r="BH142" s="5"/>
      <c r="BI142" s="5"/>
      <c r="BJ142" s="5"/>
      <c r="BK142" s="37"/>
      <c r="BL142" s="8"/>
      <c r="BM142" s="5"/>
      <c r="BN142" s="5"/>
      <c r="BO142" s="7"/>
      <c r="BP142" s="7"/>
      <c r="BQ142" s="8"/>
      <c r="BR142" s="9"/>
    </row>
    <row r="143" spans="1:70" s="6" customFormat="1" ht="409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4"/>
      <c r="AF143" s="13"/>
      <c r="AG143" s="13"/>
      <c r="AH143" s="5"/>
      <c r="AI143" s="26"/>
      <c r="AJ143" s="13"/>
      <c r="AK143" s="13"/>
      <c r="AL143" s="5"/>
      <c r="AM143" s="5"/>
      <c r="AN143" s="5"/>
      <c r="AO143" s="5"/>
      <c r="AP143" s="5"/>
      <c r="AQ143" s="26"/>
      <c r="AR143" s="13"/>
      <c r="AS143" s="26"/>
      <c r="AT143" s="13"/>
      <c r="AU143" s="5"/>
      <c r="AV143" s="5"/>
      <c r="AW143" s="5"/>
      <c r="AX143" s="5"/>
      <c r="AY143" s="5"/>
      <c r="AZ143" s="5"/>
      <c r="BA143" s="26"/>
      <c r="BB143" s="13"/>
      <c r="BC143" s="13"/>
      <c r="BD143" s="5"/>
      <c r="BE143" s="5"/>
      <c r="BF143" s="5"/>
      <c r="BG143" s="5"/>
      <c r="BH143" s="5"/>
      <c r="BI143" s="5"/>
      <c r="BJ143" s="5"/>
      <c r="BK143" s="37"/>
      <c r="BL143" s="8"/>
      <c r="BM143" s="5"/>
      <c r="BN143" s="5"/>
      <c r="BO143" s="7"/>
      <c r="BP143" s="7"/>
      <c r="BQ143" s="8"/>
      <c r="BR143" s="9"/>
    </row>
    <row r="144" spans="1:70" s="6" customFormat="1" ht="13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8"/>
      <c r="BB144" s="40"/>
      <c r="BC144" s="41"/>
      <c r="BD144" s="5"/>
      <c r="BE144" s="5"/>
      <c r="BF144" s="5"/>
      <c r="BG144" s="5"/>
      <c r="BH144" s="5"/>
      <c r="BI144" s="5"/>
      <c r="BJ144" s="5"/>
      <c r="BK144" s="37"/>
      <c r="BL144" s="8"/>
      <c r="BM144" s="5"/>
      <c r="BN144" s="5"/>
      <c r="BO144" s="7"/>
      <c r="BP144" s="7"/>
      <c r="BQ144" s="8"/>
      <c r="BR144" s="9"/>
    </row>
    <row r="145" spans="1:72" s="6" customFormat="1" ht="137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38"/>
      <c r="BB145" s="40"/>
      <c r="BC145" s="41"/>
      <c r="BD145" s="5"/>
      <c r="BE145" s="5"/>
      <c r="BF145" s="5"/>
      <c r="BG145" s="5"/>
      <c r="BH145" s="5"/>
      <c r="BI145" s="5"/>
      <c r="BJ145" s="5"/>
      <c r="BK145" s="37"/>
      <c r="BL145" s="8"/>
      <c r="BM145" s="5"/>
      <c r="BN145" s="5"/>
      <c r="BO145" s="7"/>
      <c r="BP145" s="7"/>
      <c r="BQ145" s="8"/>
      <c r="BR145" s="9"/>
    </row>
    <row r="146" spans="1:72" s="6" customFormat="1" ht="137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38"/>
      <c r="BB146" s="40"/>
      <c r="BC146" s="41"/>
      <c r="BD146" s="5"/>
      <c r="BE146" s="5"/>
      <c r="BF146" s="5"/>
      <c r="BG146" s="5"/>
      <c r="BH146" s="5"/>
      <c r="BI146" s="5"/>
      <c r="BJ146" s="5"/>
      <c r="BK146" s="37"/>
      <c r="BL146" s="8"/>
      <c r="BM146" s="5"/>
      <c r="BN146" s="5"/>
      <c r="BO146" s="7"/>
      <c r="BP146" s="7"/>
      <c r="BQ146" s="8"/>
      <c r="BR146" s="9"/>
    </row>
    <row r="147" spans="1:72" s="6" customFormat="1" ht="13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13"/>
      <c r="O147" s="13"/>
      <c r="P147" s="13"/>
      <c r="Q147" s="13"/>
      <c r="R147" s="13"/>
      <c r="S147" s="13"/>
      <c r="T147" s="13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38"/>
      <c r="BB147" s="40"/>
      <c r="BC147" s="41"/>
      <c r="BD147" s="5"/>
      <c r="BE147" s="5"/>
      <c r="BF147" s="5"/>
      <c r="BG147" s="5"/>
      <c r="BH147" s="5"/>
      <c r="BI147" s="5"/>
      <c r="BJ147" s="5"/>
      <c r="BK147" s="37"/>
      <c r="BL147" s="8"/>
      <c r="BM147" s="5"/>
      <c r="BN147" s="5"/>
      <c r="BO147" s="7"/>
      <c r="BP147" s="7"/>
      <c r="BQ147" s="8"/>
      <c r="BR147" s="9"/>
    </row>
    <row r="148" spans="1:72" s="6" customFormat="1" ht="13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13"/>
      <c r="O148" s="13"/>
      <c r="P148" s="13"/>
      <c r="Q148" s="13"/>
      <c r="R148" s="13"/>
      <c r="S148" s="13"/>
      <c r="T148" s="13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38"/>
      <c r="BB148" s="40"/>
      <c r="BC148" s="41"/>
      <c r="BD148" s="5"/>
      <c r="BE148" s="5"/>
      <c r="BF148" s="5"/>
      <c r="BG148" s="5"/>
      <c r="BH148" s="5"/>
      <c r="BI148" s="5"/>
      <c r="BJ148" s="5"/>
      <c r="BK148" s="37"/>
      <c r="BL148" s="8"/>
      <c r="BM148" s="5"/>
      <c r="BN148" s="5"/>
      <c r="BO148" s="7"/>
      <c r="BP148" s="7"/>
      <c r="BQ148" s="8"/>
      <c r="BR148" s="9"/>
    </row>
    <row r="149" spans="1:72" s="6" customFormat="1" ht="29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13"/>
      <c r="O149" s="13"/>
      <c r="P149" s="13"/>
      <c r="Q149" s="13"/>
      <c r="R149" s="13"/>
      <c r="S149" s="13"/>
      <c r="T149" s="13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4"/>
      <c r="AZ149" s="5"/>
      <c r="BA149" s="26"/>
      <c r="BB149" s="13"/>
      <c r="BC149" s="4"/>
      <c r="BD149" s="7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29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4"/>
      <c r="AZ150" s="5"/>
      <c r="BA150" s="26"/>
      <c r="BB150" s="28"/>
      <c r="BC150" s="4"/>
      <c r="BD150" s="7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2" s="6" customFormat="1" ht="19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4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26"/>
      <c r="BB151" s="4"/>
      <c r="BC151" s="4"/>
      <c r="BD151" s="5"/>
      <c r="BE151" s="5"/>
      <c r="BF151" s="5"/>
      <c r="BG151" s="5"/>
      <c r="BH151" s="5"/>
      <c r="BI151" s="5"/>
      <c r="BJ151" s="5"/>
      <c r="BK151" s="37"/>
      <c r="BL151" s="8"/>
      <c r="BM151" s="5"/>
      <c r="BN151" s="5"/>
      <c r="BO151" s="7"/>
      <c r="BP151" s="7"/>
      <c r="BQ151" s="8"/>
      <c r="BR151" s="9"/>
    </row>
    <row r="152" spans="1:72" s="6" customFormat="1" ht="197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7"/>
      <c r="P152" s="7"/>
      <c r="Q152" s="7"/>
      <c r="R152" s="7"/>
      <c r="S152" s="7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35"/>
      <c r="BB152" s="41"/>
      <c r="BC152" s="41"/>
      <c r="BD152" s="5"/>
      <c r="BE152" s="5"/>
      <c r="BF152" s="5"/>
      <c r="BG152" s="5"/>
      <c r="BH152" s="5"/>
      <c r="BI152" s="5"/>
      <c r="BJ152" s="5"/>
      <c r="BK152" s="37"/>
      <c r="BL152" s="8"/>
      <c r="BM152" s="5"/>
      <c r="BN152" s="5"/>
      <c r="BO152" s="7"/>
      <c r="BP152" s="7"/>
      <c r="BQ152" s="8"/>
      <c r="BR152" s="9"/>
    </row>
    <row r="153" spans="1:72" s="6" customFormat="1" ht="279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2"/>
      <c r="O153" s="42"/>
      <c r="P153" s="42"/>
      <c r="Q153" s="42"/>
      <c r="R153" s="42"/>
      <c r="S153" s="42"/>
      <c r="T153" s="4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6"/>
      <c r="BB153" s="17"/>
      <c r="BC153" s="1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2" s="6" customFormat="1" ht="17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26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2" s="6" customFormat="1" ht="129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32"/>
      <c r="BB155" s="13"/>
      <c r="BC155" s="13"/>
      <c r="BD155" s="5"/>
      <c r="BE155" s="5"/>
      <c r="BF155" s="5"/>
      <c r="BG155" s="5"/>
      <c r="BH155" s="5"/>
      <c r="BI155" s="5"/>
      <c r="BJ155" s="5"/>
      <c r="BK155" s="37"/>
      <c r="BL155" s="8"/>
      <c r="BM155" s="5"/>
      <c r="BN155" s="5"/>
      <c r="BO155" s="7"/>
      <c r="BP155" s="7"/>
      <c r="BQ155" s="8"/>
      <c r="BR155" s="9"/>
    </row>
    <row r="156" spans="1:72" s="6" customFormat="1" ht="187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13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26"/>
      <c r="BB156" s="7"/>
      <c r="BC156" s="7"/>
      <c r="BD156" s="5"/>
      <c r="BE156" s="5"/>
      <c r="BF156" s="5"/>
      <c r="BG156" s="5"/>
      <c r="BH156" s="5"/>
      <c r="BI156" s="5"/>
      <c r="BJ156" s="7"/>
      <c r="BK156" s="7"/>
      <c r="BL156" s="8"/>
      <c r="BM156" s="5"/>
      <c r="BN156" s="5"/>
      <c r="BO156" s="5"/>
      <c r="BP156" s="5"/>
      <c r="BQ156" s="7"/>
      <c r="BR156" s="8"/>
      <c r="BS156" s="9"/>
      <c r="BT156" s="14"/>
    </row>
    <row r="157" spans="1:72" s="6" customFormat="1" ht="187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6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7"/>
      <c r="BL157" s="8"/>
      <c r="BM157" s="9"/>
      <c r="BN157" s="5"/>
      <c r="BO157" s="5"/>
      <c r="BP157" s="5"/>
      <c r="BQ157" s="7"/>
      <c r="BR157" s="8"/>
      <c r="BS157" s="9"/>
      <c r="BT157" s="14"/>
    </row>
    <row r="158" spans="1:72" s="6" customFormat="1" ht="409.6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7"/>
      <c r="AS158" s="5"/>
      <c r="AT158" s="7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7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409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26"/>
      <c r="BB159" s="7"/>
      <c r="BC159" s="7"/>
      <c r="BD159" s="5"/>
      <c r="BE159" s="5"/>
      <c r="BF159" s="5"/>
      <c r="BG159" s="5"/>
      <c r="BH159" s="5"/>
      <c r="BI159" s="5"/>
      <c r="BJ159" s="7"/>
      <c r="BK159" s="7"/>
      <c r="BL159" s="8"/>
      <c r="BM159" s="9"/>
      <c r="BN159" s="5"/>
      <c r="BO159" s="5"/>
      <c r="BP159" s="5"/>
      <c r="BQ159" s="7"/>
      <c r="BR159" s="8"/>
      <c r="BS159" s="9"/>
      <c r="BT159" s="14"/>
    </row>
    <row r="160" spans="1:72" s="6" customFormat="1" ht="194.2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6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7"/>
      <c r="BK160" s="7"/>
      <c r="BL160" s="8"/>
      <c r="BM160" s="9"/>
      <c r="BN160" s="15"/>
      <c r="BO160" s="15"/>
      <c r="BP160" s="15"/>
      <c r="BQ160" s="16"/>
      <c r="BR160" s="10"/>
      <c r="BS160" s="15"/>
      <c r="BT160" s="14"/>
    </row>
    <row r="161" spans="1:72" s="6" customFormat="1" ht="219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7"/>
      <c r="BL161" s="8"/>
      <c r="BM161" s="9"/>
      <c r="BN161" s="15"/>
      <c r="BO161" s="15"/>
      <c r="BP161" s="15"/>
      <c r="BQ161" s="16"/>
      <c r="BR161" s="10"/>
      <c r="BS161" s="15"/>
      <c r="BT161" s="14"/>
    </row>
    <row r="162" spans="1:72" s="6" customFormat="1" ht="198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28"/>
      <c r="O162" s="28"/>
      <c r="P162" s="28"/>
      <c r="Q162" s="28"/>
      <c r="R162" s="28"/>
      <c r="S162" s="28"/>
      <c r="T162" s="28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98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98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12"/>
      <c r="O164" s="2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5"/>
      <c r="BO164" s="5"/>
      <c r="BP164" s="5"/>
      <c r="BQ164" s="7"/>
      <c r="BR164" s="8"/>
      <c r="BS164" s="9"/>
      <c r="BT164" s="14"/>
    </row>
    <row r="165" spans="1:72" s="6" customFormat="1" ht="146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7"/>
      <c r="BK165" s="13"/>
      <c r="BL165" s="8"/>
      <c r="BM165" s="9"/>
      <c r="BN165" s="5"/>
      <c r="BO165" s="5"/>
      <c r="BP165" s="5"/>
      <c r="BQ165" s="7"/>
      <c r="BR165" s="8"/>
      <c r="BS165" s="9"/>
      <c r="BT165" s="14"/>
    </row>
    <row r="166" spans="1:72" s="6" customFormat="1" ht="22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7"/>
      <c r="BK166" s="13"/>
      <c r="BL166" s="8"/>
      <c r="BM166" s="9"/>
      <c r="BN166" s="5"/>
      <c r="BO166" s="5"/>
      <c r="BP166" s="5"/>
      <c r="BQ166" s="7"/>
      <c r="BR166" s="8"/>
      <c r="BS166" s="9"/>
      <c r="BT166" s="14"/>
    </row>
    <row r="167" spans="1:72" s="6" customFormat="1" ht="154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1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7"/>
      <c r="BK167" s="13"/>
      <c r="BL167" s="8"/>
      <c r="BM167" s="9"/>
      <c r="BN167" s="5"/>
      <c r="BO167" s="5"/>
      <c r="BP167" s="5"/>
      <c r="BQ167" s="7"/>
      <c r="BR167" s="8"/>
      <c r="BS167" s="9"/>
      <c r="BT167" s="14"/>
    </row>
    <row r="168" spans="1:72" s="6" customFormat="1" ht="15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7"/>
      <c r="BK168" s="13"/>
      <c r="BL168" s="8"/>
      <c r="BM168" s="9"/>
      <c r="BN168" s="15"/>
      <c r="BO168" s="15"/>
      <c r="BP168" s="15"/>
      <c r="BQ168" s="16"/>
      <c r="BR168" s="10"/>
      <c r="BS168" s="15"/>
      <c r="BT168" s="14"/>
    </row>
    <row r="169" spans="1:72" s="6" customFormat="1" ht="182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7"/>
      <c r="BJ169" s="5"/>
      <c r="BK169" s="7"/>
      <c r="BL169" s="8"/>
      <c r="BM169" s="9"/>
      <c r="BN169" s="15"/>
      <c r="BO169" s="15"/>
      <c r="BP169" s="15"/>
      <c r="BQ169" s="16"/>
      <c r="BR169" s="10"/>
      <c r="BS169" s="15"/>
      <c r="BT169" s="14"/>
    </row>
    <row r="170" spans="1:72" s="6" customFormat="1" ht="182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7"/>
      <c r="BL170" s="8"/>
      <c r="BM170" s="9"/>
      <c r="BN170" s="15"/>
      <c r="BO170" s="15"/>
      <c r="BP170" s="15"/>
      <c r="BQ170" s="16"/>
      <c r="BR170" s="10"/>
      <c r="BS170" s="15"/>
      <c r="BT170" s="14"/>
    </row>
    <row r="171" spans="1:72" s="6" customFormat="1" ht="312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12"/>
      <c r="O171" s="1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5"/>
      <c r="BC171" s="5"/>
      <c r="BD171" s="7"/>
      <c r="BE171" s="5"/>
      <c r="BF171" s="5"/>
      <c r="BG171" s="5"/>
      <c r="BH171" s="5"/>
      <c r="BI171" s="7"/>
      <c r="BJ171" s="5"/>
      <c r="BK171" s="13"/>
      <c r="BL171" s="8"/>
      <c r="BM171" s="9"/>
      <c r="BN171" s="10"/>
    </row>
    <row r="172" spans="1:72" s="6" customFormat="1" ht="174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7"/>
      <c r="BE172" s="5"/>
      <c r="BF172" s="5"/>
      <c r="BG172" s="5"/>
      <c r="BH172" s="5"/>
      <c r="BI172" s="7"/>
      <c r="BJ172" s="5"/>
      <c r="BK172" s="13"/>
      <c r="BL172" s="8"/>
      <c r="BM172" s="9"/>
      <c r="BN172" s="10"/>
    </row>
    <row r="173" spans="1:72" s="6" customFormat="1" ht="16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5"/>
      <c r="BC173" s="5"/>
      <c r="BD173" s="7"/>
      <c r="BE173" s="5"/>
      <c r="BF173" s="5"/>
      <c r="BG173" s="5"/>
      <c r="BH173" s="5"/>
      <c r="BI173" s="7"/>
      <c r="BJ173" s="5"/>
      <c r="BK173" s="13"/>
      <c r="BL173" s="8"/>
      <c r="BM173" s="9"/>
      <c r="BN173" s="10"/>
    </row>
    <row r="174" spans="1:72" s="6" customFormat="1" ht="16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7"/>
      <c r="O174" s="7"/>
      <c r="P174" s="7"/>
      <c r="Q174" s="7"/>
      <c r="R174" s="7"/>
      <c r="S174" s="7"/>
      <c r="T174" s="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7"/>
      <c r="BE174" s="5"/>
      <c r="BF174" s="5"/>
      <c r="BG174" s="5"/>
      <c r="BH174" s="5"/>
      <c r="BI174" s="7"/>
      <c r="BJ174" s="5"/>
      <c r="BK174" s="13"/>
      <c r="BL174" s="8"/>
      <c r="BM174" s="9"/>
      <c r="BN174" s="10"/>
    </row>
    <row r="175" spans="1:72" s="6" customFormat="1" ht="16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7"/>
      <c r="O175" s="7"/>
      <c r="P175" s="12"/>
      <c r="Q175" s="12"/>
      <c r="R175" s="12"/>
      <c r="S175" s="12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7"/>
      <c r="BE175" s="5"/>
      <c r="BF175" s="5"/>
      <c r="BG175" s="5"/>
      <c r="BH175" s="5"/>
      <c r="BI175" s="7"/>
      <c r="BJ175" s="5"/>
      <c r="BK175" s="13"/>
      <c r="BL175" s="8"/>
      <c r="BM175" s="9"/>
      <c r="BN175" s="10"/>
    </row>
    <row r="176" spans="1:72" s="6" customFormat="1" ht="372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4"/>
      <c r="M176" s="5"/>
      <c r="N176" s="2"/>
      <c r="O176" s="2"/>
      <c r="P176" s="2"/>
      <c r="Q176" s="2"/>
      <c r="R176" s="2"/>
      <c r="S176" s="2"/>
      <c r="T176" s="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25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2"/>
      <c r="O177" s="2"/>
      <c r="P177" s="11"/>
      <c r="Q177" s="11"/>
      <c r="R177" s="11"/>
      <c r="S177" s="11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25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5"/>
      <c r="N178" s="2"/>
      <c r="O178" s="2"/>
      <c r="P178" s="11"/>
      <c r="Q178" s="11"/>
      <c r="R178" s="11"/>
      <c r="S178" s="11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319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7"/>
      <c r="O179" s="7"/>
      <c r="P179" s="7"/>
      <c r="Q179" s="7"/>
      <c r="R179" s="7"/>
      <c r="S179" s="7"/>
      <c r="T179" s="12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5"/>
    </row>
    <row r="180" spans="1:70" s="6" customFormat="1" ht="409.6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2"/>
      <c r="M180" s="2"/>
      <c r="N180" s="12"/>
      <c r="O180" s="2"/>
      <c r="P180" s="12"/>
      <c r="Q180" s="12"/>
      <c r="R180" s="12"/>
      <c r="S180" s="12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5"/>
      <c r="BP180" s="5"/>
    </row>
    <row r="181" spans="1:70" s="6" customFormat="1" ht="14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5"/>
      <c r="N181" s="7"/>
      <c r="O181" s="7"/>
      <c r="P181" s="7"/>
      <c r="Q181" s="7"/>
      <c r="R181" s="7"/>
      <c r="S181" s="7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5"/>
      <c r="BP181" s="5"/>
    </row>
    <row r="182" spans="1:70" s="6" customFormat="1" ht="14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2"/>
      <c r="N182" s="7"/>
      <c r="O182" s="7"/>
      <c r="P182" s="7"/>
      <c r="Q182" s="7"/>
      <c r="R182" s="7"/>
      <c r="S182" s="7"/>
      <c r="T182" s="7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5"/>
      <c r="BP182" s="5"/>
    </row>
    <row r="183" spans="1:70" s="6" customFormat="1" ht="292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11"/>
      <c r="O183" s="2"/>
      <c r="P183" s="11"/>
      <c r="Q183" s="11"/>
      <c r="R183" s="11"/>
      <c r="S183" s="11"/>
      <c r="T183" s="11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5"/>
      <c r="BP183" s="8"/>
      <c r="BQ183" s="9"/>
      <c r="BR183" s="10"/>
    </row>
    <row r="184" spans="1:70" s="6" customFormat="1" ht="177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2"/>
      <c r="O184" s="2"/>
      <c r="P184" s="11"/>
      <c r="Q184" s="11"/>
      <c r="R184" s="11"/>
      <c r="S184" s="11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8"/>
      <c r="BQ184" s="9"/>
      <c r="BR184" s="10"/>
    </row>
  </sheetData>
  <autoFilter ref="A2:BM156"/>
  <mergeCells count="1">
    <mergeCell ref="I5:I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74_лот_(всего)</vt:lpstr>
      <vt:lpstr>74_лот_(Северо-Восток)</vt:lpstr>
      <vt:lpstr>'74_лот_(всего)'!Заголовки_для_печати</vt:lpstr>
      <vt:lpstr>'74_лот_(Северо-Восток)'!Заголовки_для_печати</vt:lpstr>
      <vt:lpstr>'74_лот_(всего)'!Область_печати</vt:lpstr>
      <vt:lpstr>'74_лот_(Северо-Восток)'!Область_печати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2016-03-29T05:56:13Z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