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U:\Департаменты\ДКУ\Корпоративные события\!Сборник\2025\Договоры, акты, счета-фактуры\Горизонт_Databook\ДатаБук\"/>
    </mc:Choice>
  </mc:AlternateContent>
  <bookViews>
    <workbookView xWindow="-120" yWindow="-120" windowWidth="29040" windowHeight="15720" tabRatio="801"/>
  </bookViews>
  <sheets>
    <sheet name="DATABOOK" sheetId="15" r:id="rId1"/>
    <sheet name="Ограничение ответственности" sheetId="16" r:id="rId2"/>
    <sheet name="Содержание" sheetId="18" r:id="rId3"/>
    <sheet name="Макроэкономические показатели " sheetId="9" r:id="rId4"/>
    <sheet name="Операционные показатели" sheetId="1" r:id="rId5"/>
    <sheet name="Финансовые показатели (МСФО)" sheetId="2" r:id="rId6"/>
    <sheet name="Финансовые показатели (РСБУ)" sheetId="8" r:id="rId7"/>
    <sheet name="Акционерный капитал" sheetId="10" r:id="rId8"/>
    <sheet name="Дивиденды" sheetId="4" r:id="rId9"/>
    <sheet name="Кредитные рейтинги " sheetId="5" r:id="rId10"/>
    <sheet name="Основные ESG-показатели" sheetId="14" r:id="rId11"/>
  </sheet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24" i="8" l="1"/>
  <c r="Q25" i="8"/>
  <c r="Q23" i="8"/>
  <c r="M24" i="8"/>
  <c r="M25" i="8"/>
  <c r="M23" i="8"/>
  <c r="I24" i="8"/>
  <c r="I25" i="8"/>
  <c r="I23" i="8"/>
  <c r="P12" i="2" l="1"/>
  <c r="P13" i="2"/>
  <c r="P15" i="2"/>
  <c r="P16" i="2"/>
  <c r="P17" i="2"/>
  <c r="P18" i="2"/>
  <c r="P19" i="2"/>
  <c r="P20" i="2"/>
  <c r="P21" i="2"/>
  <c r="P23" i="2"/>
  <c r="P25" i="2"/>
  <c r="P26" i="2"/>
  <c r="P28" i="2"/>
  <c r="P29" i="2"/>
  <c r="P30" i="2"/>
  <c r="P31" i="2"/>
  <c r="P32" i="2"/>
  <c r="P33" i="2"/>
  <c r="P35" i="2"/>
  <c r="P36" i="2"/>
  <c r="P37" i="2"/>
  <c r="P38" i="2"/>
  <c r="P39" i="2"/>
  <c r="P40" i="2"/>
  <c r="P41" i="2"/>
  <c r="P42" i="2"/>
  <c r="P43" i="2"/>
  <c r="P44" i="2"/>
  <c r="P46" i="2"/>
  <c r="P47" i="2"/>
  <c r="P48" i="2"/>
  <c r="P50" i="2"/>
  <c r="P51" i="2"/>
  <c r="P53" i="2"/>
  <c r="P55" i="2"/>
  <c r="P62" i="2"/>
  <c r="P63" i="2"/>
  <c r="P64" i="2"/>
  <c r="P72" i="2"/>
  <c r="P75" i="2"/>
  <c r="P76" i="2"/>
  <c r="P79" i="2"/>
  <c r="P11" i="2"/>
  <c r="P5" i="2"/>
  <c r="P6" i="2"/>
  <c r="P7" i="2"/>
  <c r="P8" i="2"/>
  <c r="P4" i="2"/>
  <c r="Q38" i="14" l="1"/>
  <c r="Q37" i="14"/>
  <c r="Q6" i="14"/>
  <c r="Q14" i="14"/>
  <c r="Q5" i="14"/>
  <c r="Q23" i="1" l="1"/>
  <c r="Q24" i="1"/>
  <c r="Q25" i="1"/>
  <c r="Q22" i="1"/>
  <c r="Q17" i="1"/>
  <c r="Q18" i="1"/>
  <c r="Q19" i="1"/>
  <c r="Q16" i="1"/>
  <c r="Q12" i="1"/>
  <c r="Q13" i="1"/>
  <c r="Q11" i="1"/>
  <c r="Q28" i="1"/>
  <c r="Q5" i="1"/>
  <c r="Q6" i="1"/>
  <c r="Q7" i="1"/>
  <c r="Q8" i="1"/>
  <c r="Q4" i="1"/>
  <c r="Q41" i="8"/>
  <c r="Q42" i="8"/>
  <c r="Q43" i="8"/>
  <c r="Q44" i="8"/>
  <c r="Q45" i="8"/>
  <c r="Q46" i="8"/>
  <c r="Q47" i="8"/>
  <c r="Q48" i="8"/>
  <c r="Q40" i="8"/>
  <c r="P23" i="8"/>
  <c r="P24" i="8"/>
  <c r="P25" i="8"/>
  <c r="P20" i="8"/>
  <c r="Q6" i="8"/>
  <c r="Q7" i="8"/>
  <c r="Q8" i="8"/>
  <c r="Q9" i="8"/>
  <c r="Q10" i="8"/>
  <c r="Q11" i="8"/>
  <c r="Q12" i="8"/>
  <c r="Q13" i="8"/>
  <c r="Q15" i="8"/>
  <c r="Q16" i="8"/>
  <c r="Q17" i="8"/>
  <c r="Q18" i="8"/>
  <c r="Q19" i="8"/>
  <c r="Q5" i="8"/>
  <c r="K20" i="8" l="1"/>
  <c r="L20" i="8"/>
  <c r="M7" i="1"/>
  <c r="I7" i="1"/>
  <c r="E7" i="1"/>
  <c r="C33" i="1"/>
  <c r="C36" i="1"/>
  <c r="E45" i="14"/>
  <c r="E44" i="14"/>
  <c r="E43" i="14"/>
  <c r="D42" i="14"/>
  <c r="C42" i="14"/>
  <c r="M38" i="14"/>
  <c r="I38" i="14"/>
  <c r="E38" i="14"/>
  <c r="M37" i="14"/>
  <c r="I37" i="14"/>
  <c r="E37" i="14"/>
  <c r="E36" i="14"/>
  <c r="E29" i="14"/>
  <c r="E28" i="14"/>
  <c r="E27" i="14"/>
  <c r="E26" i="14"/>
  <c r="E24" i="14"/>
  <c r="E23" i="14"/>
  <c r="E22" i="14"/>
  <c r="E20" i="14"/>
  <c r="E19" i="14"/>
  <c r="E18" i="14"/>
  <c r="M14" i="14"/>
  <c r="I14" i="14"/>
  <c r="E14" i="14"/>
  <c r="E13" i="14"/>
  <c r="E12" i="14"/>
  <c r="E10" i="14"/>
  <c r="E9" i="14"/>
  <c r="E8" i="14"/>
  <c r="E7" i="14"/>
  <c r="M6" i="14"/>
  <c r="I6" i="14"/>
  <c r="E6" i="14"/>
  <c r="M5" i="14"/>
  <c r="I5" i="14"/>
  <c r="E5" i="14"/>
  <c r="H43" i="2"/>
  <c r="H41" i="2"/>
  <c r="H40" i="2"/>
  <c r="H39" i="2"/>
  <c r="H38" i="2"/>
  <c r="H37" i="2"/>
  <c r="H36" i="2"/>
  <c r="H35" i="2"/>
  <c r="H33" i="2"/>
  <c r="H32" i="2"/>
  <c r="H31" i="2"/>
  <c r="H30" i="2"/>
  <c r="H29" i="2"/>
  <c r="H28" i="2"/>
  <c r="H26" i="2"/>
  <c r="H25" i="2"/>
  <c r="H23" i="2"/>
  <c r="H21" i="2"/>
  <c r="H20" i="2"/>
  <c r="H19" i="2"/>
  <c r="H18" i="2"/>
  <c r="D43" i="2"/>
  <c r="D42" i="2"/>
  <c r="D41" i="2"/>
  <c r="D40" i="2"/>
  <c r="D39" i="2"/>
  <c r="D38" i="2"/>
  <c r="D37" i="2"/>
  <c r="D36" i="2"/>
  <c r="D35" i="2"/>
  <c r="D33" i="2"/>
  <c r="D32" i="2"/>
  <c r="D31" i="2"/>
  <c r="D30" i="2"/>
  <c r="D29" i="2"/>
  <c r="D28" i="2"/>
  <c r="D26" i="2"/>
  <c r="D25" i="2"/>
  <c r="D23" i="2"/>
  <c r="D21" i="2"/>
  <c r="D20" i="2"/>
  <c r="D19" i="2"/>
  <c r="D18" i="2"/>
  <c r="L43" i="2"/>
  <c r="L42" i="2"/>
  <c r="L41" i="2"/>
  <c r="L40" i="2"/>
  <c r="L39" i="2"/>
  <c r="L38" i="2"/>
  <c r="L37" i="2"/>
  <c r="L36" i="2"/>
  <c r="L35" i="2"/>
  <c r="L33" i="2"/>
  <c r="L32" i="2"/>
  <c r="L31" i="2"/>
  <c r="L30" i="2"/>
  <c r="L29" i="2"/>
  <c r="L28" i="2"/>
  <c r="L26" i="2"/>
  <c r="L25" i="2"/>
  <c r="L23" i="2"/>
  <c r="L21" i="2"/>
  <c r="L20" i="2"/>
  <c r="L19" i="2"/>
  <c r="L18" i="2"/>
  <c r="L16" i="2"/>
  <c r="D16" i="2"/>
  <c r="H16" i="2"/>
  <c r="L15" i="2"/>
  <c r="H15" i="2"/>
  <c r="D15" i="2"/>
  <c r="L13" i="2"/>
  <c r="H13" i="2"/>
  <c r="D13" i="2"/>
  <c r="L12" i="2"/>
  <c r="H12" i="2"/>
  <c r="D12" i="2"/>
  <c r="N65" i="2"/>
  <c r="N57" i="2"/>
  <c r="P57" i="2" s="1"/>
  <c r="N52" i="2"/>
  <c r="P52" i="2" s="1"/>
  <c r="N49" i="2"/>
  <c r="P49" i="2" s="1"/>
  <c r="L55" i="2"/>
  <c r="L53" i="2"/>
  <c r="L51" i="2"/>
  <c r="L50" i="2"/>
  <c r="L47" i="2"/>
  <c r="L46" i="2"/>
  <c r="L44" i="2"/>
  <c r="L17" i="2"/>
  <c r="L11" i="2"/>
  <c r="L79" i="2"/>
  <c r="L75" i="2"/>
  <c r="L71" i="2"/>
  <c r="L64" i="2"/>
  <c r="L62" i="2"/>
  <c r="K65" i="2"/>
  <c r="K66" i="2" s="1"/>
  <c r="J65" i="2"/>
  <c r="J66" i="2" s="1"/>
  <c r="J57" i="2"/>
  <c r="J52" i="2"/>
  <c r="J49" i="2"/>
  <c r="K57" i="2"/>
  <c r="K52" i="2"/>
  <c r="K49" i="2"/>
  <c r="H79" i="2"/>
  <c r="H76" i="2"/>
  <c r="H75" i="2"/>
  <c r="H72" i="2"/>
  <c r="H71" i="2"/>
  <c r="H64" i="2"/>
  <c r="H62" i="2"/>
  <c r="H55" i="2"/>
  <c r="H53" i="2"/>
  <c r="H51" i="2"/>
  <c r="H50" i="2"/>
  <c r="H47" i="2"/>
  <c r="H46" i="2"/>
  <c r="H44" i="2"/>
  <c r="H17" i="2"/>
  <c r="H11" i="2"/>
  <c r="F65" i="2"/>
  <c r="F66" i="2" s="1"/>
  <c r="G65" i="2"/>
  <c r="G66" i="2" s="1"/>
  <c r="F57" i="2"/>
  <c r="F52" i="2"/>
  <c r="F49" i="2"/>
  <c r="G57" i="2"/>
  <c r="G52" i="2"/>
  <c r="G49" i="2"/>
  <c r="D79" i="2"/>
  <c r="D76" i="2"/>
  <c r="D75" i="2"/>
  <c r="D72" i="2"/>
  <c r="D71" i="2"/>
  <c r="D66" i="2"/>
  <c r="D64" i="2"/>
  <c r="D63" i="2"/>
  <c r="D62" i="2"/>
  <c r="D55" i="2"/>
  <c r="D53" i="2"/>
  <c r="D51" i="2"/>
  <c r="D50" i="2"/>
  <c r="D47" i="2"/>
  <c r="D46" i="2"/>
  <c r="D45" i="2"/>
  <c r="D44" i="2"/>
  <c r="D17" i="2"/>
  <c r="D11" i="2"/>
  <c r="B65" i="2"/>
  <c r="B57" i="2"/>
  <c r="C57" i="2"/>
  <c r="B52" i="2"/>
  <c r="B49" i="2"/>
  <c r="C65" i="2"/>
  <c r="C52" i="2"/>
  <c r="C49" i="2"/>
  <c r="I48" i="8"/>
  <c r="E48" i="8"/>
  <c r="I47" i="8"/>
  <c r="E47" i="8"/>
  <c r="I46" i="8"/>
  <c r="E46" i="8"/>
  <c r="I45" i="8"/>
  <c r="E45" i="8"/>
  <c r="I44" i="8"/>
  <c r="E44" i="8"/>
  <c r="I43" i="8"/>
  <c r="E43" i="8"/>
  <c r="I42" i="8"/>
  <c r="E42" i="8"/>
  <c r="I41" i="8"/>
  <c r="E41" i="8"/>
  <c r="I40" i="8"/>
  <c r="E40" i="8"/>
  <c r="O25" i="8"/>
  <c r="L25" i="8"/>
  <c r="K25" i="8"/>
  <c r="H25" i="8"/>
  <c r="G25" i="8"/>
  <c r="D25" i="8"/>
  <c r="C25" i="8"/>
  <c r="O24" i="8"/>
  <c r="L24" i="8"/>
  <c r="K24" i="8"/>
  <c r="H24" i="8"/>
  <c r="G24" i="8"/>
  <c r="D24" i="8"/>
  <c r="C24" i="8"/>
  <c r="O23" i="8"/>
  <c r="L23" i="8"/>
  <c r="K23" i="8"/>
  <c r="H23" i="8"/>
  <c r="G23" i="8"/>
  <c r="D23" i="8"/>
  <c r="C23" i="8"/>
  <c r="O20" i="8"/>
  <c r="Q20" i="8" s="1"/>
  <c r="H20" i="8"/>
  <c r="G20" i="8"/>
  <c r="D20" i="8"/>
  <c r="C20" i="8"/>
  <c r="M19" i="8"/>
  <c r="I19" i="8"/>
  <c r="E19" i="8"/>
  <c r="M18" i="8"/>
  <c r="I18" i="8"/>
  <c r="E18" i="8"/>
  <c r="M17" i="8"/>
  <c r="I17" i="8"/>
  <c r="E17" i="8"/>
  <c r="M16" i="8"/>
  <c r="I16" i="8"/>
  <c r="E16" i="8"/>
  <c r="M15" i="8"/>
  <c r="I15" i="8"/>
  <c r="E15" i="8"/>
  <c r="M13" i="8"/>
  <c r="I13" i="8"/>
  <c r="E13" i="8"/>
  <c r="M12" i="8"/>
  <c r="I12" i="8"/>
  <c r="E12" i="8"/>
  <c r="M11" i="8"/>
  <c r="I11" i="8"/>
  <c r="E11" i="8"/>
  <c r="M10" i="8"/>
  <c r="I10" i="8"/>
  <c r="E10" i="8"/>
  <c r="M9" i="8"/>
  <c r="I9" i="8"/>
  <c r="E9" i="8"/>
  <c r="M7" i="8"/>
  <c r="I7" i="8"/>
  <c r="E7" i="8"/>
  <c r="M6" i="8"/>
  <c r="I6" i="8"/>
  <c r="E6" i="8"/>
  <c r="M5" i="8"/>
  <c r="I5" i="8"/>
  <c r="E5" i="8"/>
  <c r="N66" i="2" l="1"/>
  <c r="P66" i="2" s="1"/>
  <c r="P65" i="2"/>
  <c r="E42" i="14"/>
  <c r="D52" i="2"/>
  <c r="L52" i="2"/>
  <c r="D49" i="2"/>
  <c r="J54" i="2"/>
  <c r="J58" i="2" s="1"/>
  <c r="J68" i="2" s="1"/>
  <c r="B54" i="2"/>
  <c r="B58" i="2" s="1"/>
  <c r="B68" i="2" s="1"/>
  <c r="H49" i="2"/>
  <c r="L49" i="2"/>
  <c r="H57" i="2"/>
  <c r="K54" i="2"/>
  <c r="K58" i="2" s="1"/>
  <c r="D65" i="2"/>
  <c r="H66" i="2"/>
  <c r="H52" i="2"/>
  <c r="L57" i="2"/>
  <c r="L66" i="2"/>
  <c r="F54" i="2"/>
  <c r="F58" i="2" s="1"/>
  <c r="F68" i="2" s="1"/>
  <c r="L65" i="2"/>
  <c r="H65" i="2"/>
  <c r="D57" i="2"/>
  <c r="G54" i="2"/>
  <c r="G58" i="2" s="1"/>
  <c r="C54" i="2"/>
  <c r="N54" i="2"/>
  <c r="E20" i="8"/>
  <c r="I20" i="8"/>
  <c r="M20" i="8"/>
  <c r="E36" i="1"/>
  <c r="D36" i="1"/>
  <c r="E33" i="1"/>
  <c r="D33" i="1"/>
  <c r="M28" i="1"/>
  <c r="I28" i="1"/>
  <c r="E28" i="1"/>
  <c r="M25" i="1"/>
  <c r="M24" i="1"/>
  <c r="M23" i="1"/>
  <c r="M22" i="1"/>
  <c r="I25" i="1"/>
  <c r="I24" i="1"/>
  <c r="I23" i="1"/>
  <c r="I22" i="1"/>
  <c r="E25" i="1"/>
  <c r="E24" i="1"/>
  <c r="E23" i="1"/>
  <c r="E22" i="1"/>
  <c r="M19" i="1"/>
  <c r="M18" i="1"/>
  <c r="M17" i="1"/>
  <c r="M16" i="1"/>
  <c r="I19" i="1"/>
  <c r="I18" i="1"/>
  <c r="I17" i="1"/>
  <c r="I16" i="1"/>
  <c r="E19" i="1"/>
  <c r="E18" i="1"/>
  <c r="E17" i="1"/>
  <c r="E16" i="1"/>
  <c r="M13" i="1"/>
  <c r="M12" i="1"/>
  <c r="M11" i="1"/>
  <c r="I13" i="1"/>
  <c r="I12" i="1"/>
  <c r="I11" i="1"/>
  <c r="E13" i="1"/>
  <c r="E12" i="1"/>
  <c r="E11" i="1"/>
  <c r="M8" i="1"/>
  <c r="M6" i="1"/>
  <c r="M5" i="1"/>
  <c r="M4" i="1"/>
  <c r="I8" i="1"/>
  <c r="I6" i="1"/>
  <c r="I5" i="1"/>
  <c r="I4" i="1"/>
  <c r="E8" i="1"/>
  <c r="E4" i="1"/>
  <c r="E6" i="1"/>
  <c r="E5" i="1"/>
  <c r="L8" i="2"/>
  <c r="L7" i="2"/>
  <c r="L6" i="2"/>
  <c r="L5" i="2"/>
  <c r="L4" i="2"/>
  <c r="L48" i="2"/>
  <c r="H8" i="2"/>
  <c r="H7" i="2"/>
  <c r="H6" i="2"/>
  <c r="H5" i="2"/>
  <c r="H4" i="2"/>
  <c r="H48" i="2"/>
  <c r="D8" i="2"/>
  <c r="D7" i="2"/>
  <c r="D6" i="2"/>
  <c r="D5" i="2"/>
  <c r="D4" i="2"/>
  <c r="D48" i="2"/>
  <c r="N58" i="2" l="1"/>
  <c r="P54" i="2"/>
  <c r="L54" i="2"/>
  <c r="L58" i="2"/>
  <c r="K68" i="2"/>
  <c r="L68" i="2" s="1"/>
  <c r="G68" i="2"/>
  <c r="H68" i="2" s="1"/>
  <c r="H58" i="2"/>
  <c r="H54" i="2"/>
  <c r="C58" i="2"/>
  <c r="D54" i="2"/>
  <c r="N68" i="2" l="1"/>
  <c r="P68" i="2" s="1"/>
  <c r="P58" i="2"/>
  <c r="D58" i="2"/>
  <c r="C68" i="2"/>
  <c r="D68" i="2" s="1"/>
</calcChain>
</file>

<file path=xl/sharedStrings.xml><?xml version="1.0" encoding="utf-8"?>
<sst xmlns="http://schemas.openxmlformats.org/spreadsheetml/2006/main" count="557" uniqueCount="287">
  <si>
    <t>1К24</t>
  </si>
  <si>
    <t>1К25</t>
  </si>
  <si>
    <t>1ПГ24</t>
  </si>
  <si>
    <t>1ПГ25</t>
  </si>
  <si>
    <t>9М24</t>
  </si>
  <si>
    <t>9М25</t>
  </si>
  <si>
    <t>Чистый долг</t>
  </si>
  <si>
    <t xml:space="preserve">Выручка </t>
  </si>
  <si>
    <t>Себестоимость</t>
  </si>
  <si>
    <t>EBITDA </t>
  </si>
  <si>
    <t>Чистая прибыль</t>
  </si>
  <si>
    <t>Чистый долг/EBITDA</t>
  </si>
  <si>
    <t>Операционные расходы</t>
  </si>
  <si>
    <t>Передача электроэнергии</t>
  </si>
  <si>
    <t>Производственный потенциал</t>
  </si>
  <si>
    <t>Технологическое присоединение</t>
  </si>
  <si>
    <t xml:space="preserve">Банк России </t>
  </si>
  <si>
    <t>Показатели надежности электроснабжения потребителей</t>
  </si>
  <si>
    <t>Инвестиционная деятельность</t>
  </si>
  <si>
    <t>Капиталовложения без НДС, в том числе:</t>
  </si>
  <si>
    <t>Ввод ОФ без НДС</t>
  </si>
  <si>
    <t>Финансирование с НДС</t>
  </si>
  <si>
    <t>Прибыль (убыток) от продаж</t>
  </si>
  <si>
    <t>Совокупные активы</t>
  </si>
  <si>
    <t>Чистые активы</t>
  </si>
  <si>
    <t>Займы и кредиты</t>
  </si>
  <si>
    <t>Финансовые коэффициенты по РСБУ</t>
  </si>
  <si>
    <t>Отношение суммы привлеченных средств к капиталу и резервам</t>
  </si>
  <si>
    <t>Отношение суммы краткосрочных обязательств к капиталу и резервам</t>
  </si>
  <si>
    <t>Индекс постоянного актива</t>
  </si>
  <si>
    <t>Прочие доходы</t>
  </si>
  <si>
    <t>Итого капитал</t>
  </si>
  <si>
    <t>Итого активы</t>
  </si>
  <si>
    <t>Кредиты и займы</t>
  </si>
  <si>
    <t>Денежные средства и их эквиваленты</t>
  </si>
  <si>
    <t>Тарифы</t>
  </si>
  <si>
    <t xml:space="preserve">Передача электроэнергии Прочие ТСО </t>
  </si>
  <si>
    <t xml:space="preserve">Технологическое присоединение Прочие ТСО </t>
  </si>
  <si>
    <t>Изменение г/г, %</t>
  </si>
  <si>
    <t>н.п.</t>
  </si>
  <si>
    <t>Ремонтная программа</t>
  </si>
  <si>
    <t>Рейтинг, присвоенный рейтинговым агентством Эксперт РА</t>
  </si>
  <si>
    <t>Долгосрочный кредитный рейтинг по национальной шкале</t>
  </si>
  <si>
    <t>Прогноз</t>
  </si>
  <si>
    <t>Период</t>
  </si>
  <si>
    <t>Статус</t>
  </si>
  <si>
    <t>ruAAA</t>
  </si>
  <si>
    <t>Стабильный</t>
  </si>
  <si>
    <t>Подтвержден</t>
  </si>
  <si>
    <t>Присвоен</t>
  </si>
  <si>
    <t>ruAA+</t>
  </si>
  <si>
    <t>ruAA</t>
  </si>
  <si>
    <t>Акционерный капитал ПАО «Россети Центр» составляет 4 221 794 146,80 руб. и разделен на 42 217 941 468 обыкновенных акций номинальной стоимостью 10 копеек.</t>
  </si>
  <si>
    <t>1К23</t>
  </si>
  <si>
    <t>1ПГ23</t>
  </si>
  <si>
    <t>9М23</t>
  </si>
  <si>
    <t>Индекс МосБиржи </t>
  </si>
  <si>
    <t>Индекс РТС</t>
  </si>
  <si>
    <t>2К23</t>
  </si>
  <si>
    <t>3К23</t>
  </si>
  <si>
    <t>4К23</t>
  </si>
  <si>
    <t>2К24</t>
  </si>
  <si>
    <t>3К24</t>
  </si>
  <si>
    <t>4К24</t>
  </si>
  <si>
    <t>2К25</t>
  </si>
  <si>
    <t>3К25</t>
  </si>
  <si>
    <t>9 м 2022</t>
  </si>
  <si>
    <t>* Расчет Компании по методике Московской Биржи (методика расчета)</t>
  </si>
  <si>
    <t>Дивидендная доходность акций рассчитывается на дату принятия решения о размере годовых дивидендов как соотношение годовых дивидендов, выплачиваемых на одну акцию, и медианного значения рыночных цен этой акции за отчетный год.</t>
  </si>
  <si>
    <t>Рыночная доля компании в регионе присутствия</t>
  </si>
  <si>
    <t>Выручка</t>
  </si>
  <si>
    <t>Чистое начисление убытка от обесценения основных средств, нематериальных активов и активов в форме права пользования</t>
  </si>
  <si>
    <t>Прочие расходы</t>
  </si>
  <si>
    <t>Операционная прибыль</t>
  </si>
  <si>
    <t>Финансовые доходы</t>
  </si>
  <si>
    <t>Финансовые расходы</t>
  </si>
  <si>
    <t>Итого финансовые расходы</t>
  </si>
  <si>
    <t>Доля в прибыли ассоциированных предприятий</t>
  </si>
  <si>
    <t>Прибыль до налогообложения</t>
  </si>
  <si>
    <t>Расход по налогу на прибыль</t>
  </si>
  <si>
    <t>Расход по налогу на сверхприбыль</t>
  </si>
  <si>
    <t>Итого расходы по налогу на прибыль</t>
  </si>
  <si>
    <t>Прибыль за отчетный период</t>
  </si>
  <si>
    <t>Прочий совокупный доход/(расход)</t>
  </si>
  <si>
    <t>Переоценка обязательств пенсионных программ с установленными выплатами</t>
  </si>
  <si>
    <t>Итого статьи, которые не могут быть впоследствии реклассифицированы в состав прибыли или убытка</t>
  </si>
  <si>
    <t>Прочий совокупный доход за отчетный период, за вычетом налога на прибыль</t>
  </si>
  <si>
    <t>Итого совокупный доход за период</t>
  </si>
  <si>
    <t>Прибыль, причитающаяся:</t>
  </si>
  <si>
    <t>Собственникам Компании</t>
  </si>
  <si>
    <t>Держателям неконтролирующих долей</t>
  </si>
  <si>
    <t>Итого совокупный доход, причитающийся:</t>
  </si>
  <si>
    <t>Прибыль на акцию</t>
  </si>
  <si>
    <t>Базовая и разводненная прибыль на акцию (руб.)</t>
  </si>
  <si>
    <t>Статьи, которые не могут быть впоследствии реклассифицированы в состав прибыли или убытка</t>
  </si>
  <si>
    <t>Изменения в справедливой стоимости долевых инвестиций, учитываемых по справедливой стоимости через прочий совокупный доход</t>
  </si>
  <si>
    <t>Начисление/ восстановление резерва под ожидаемые кредитные убытки</t>
  </si>
  <si>
    <t>Дивиденды</t>
  </si>
  <si>
    <t>от передачи электрической энергии</t>
  </si>
  <si>
    <t>от технологического присоединения</t>
  </si>
  <si>
    <t>от перепродажи электроэнергии и мощности</t>
  </si>
  <si>
    <t>прочая</t>
  </si>
  <si>
    <t>по договорам аренды</t>
  </si>
  <si>
    <t>Расходы на вознаграждения работникам</t>
  </si>
  <si>
    <t>Амортизация основных средств</t>
  </si>
  <si>
    <t>Амортизация нематериальных активов</t>
  </si>
  <si>
    <t>Амортизация активов в форме права пользования</t>
  </si>
  <si>
    <t>Материальные расходы, в т.ч.</t>
  </si>
  <si>
    <t>Электроэнергия для компенсации технологических потерь</t>
  </si>
  <si>
    <t>Электроэнергия для продажи</t>
  </si>
  <si>
    <t>Прочие материальные расходы</t>
  </si>
  <si>
    <t>Услуги по передаче электроэнергии</t>
  </si>
  <si>
    <t>Услуги по ремонту и техническому обслуживанию</t>
  </si>
  <si>
    <t>Прочие работы и услуги производственного характера</t>
  </si>
  <si>
    <t>Налоги и сборы, кроме налога на прибыль</t>
  </si>
  <si>
    <t>Краткосрочная аренда</t>
  </si>
  <si>
    <t>Страхование</t>
  </si>
  <si>
    <t>Прочие услуги сторонних организаций, в т.ч.:</t>
  </si>
  <si>
    <t>Услуги связи</t>
  </si>
  <si>
    <t>Охрана</t>
  </si>
  <si>
    <t>Транспортные услуги</t>
  </si>
  <si>
    <t>Прочие услуги</t>
  </si>
  <si>
    <t>Изменение оценочных обязательств</t>
  </si>
  <si>
    <t>Покупная электро- и теплоэнергия для собственных нужд</t>
  </si>
  <si>
    <t>Работы и услуги производственного характера, в т.ч.</t>
  </si>
  <si>
    <t>Консультационные, юридические и аудиторские услуги</t>
  </si>
  <si>
    <t>Расходы на программное обеспечение и сопровождение</t>
  </si>
  <si>
    <t>Расходы, признанные в связи с урегулированием задолженности по передаче, покупке э/э, покупной э/э по потерям и бездоговорному потреблению</t>
  </si>
  <si>
    <t>тыс. руб.</t>
  </si>
  <si>
    <t>Плата за негативное воздействие на окружающую среду, всего</t>
  </si>
  <si>
    <t>тыс. куб. м</t>
  </si>
  <si>
    <t>Водоотведение в поверхностные водные объекты, всего</t>
  </si>
  <si>
    <t>ГДж</t>
  </si>
  <si>
    <t>электроэнергия</t>
  </si>
  <si>
    <t>тепловая энергия</t>
  </si>
  <si>
    <t>тыс. тонн CO2-эквивалента</t>
  </si>
  <si>
    <t>Охват 2</t>
  </si>
  <si>
    <t>Охват 1</t>
  </si>
  <si>
    <t>Экологические показатели</t>
  </si>
  <si>
    <t>млн руб.</t>
  </si>
  <si>
    <t>Расходы на мероприятия по охране труда и промышленную безопасность</t>
  </si>
  <si>
    <t>%</t>
  </si>
  <si>
    <t>на 1 тыс. сотрудников</t>
  </si>
  <si>
    <t>Коэффициент производственных травм, подлежащих регистрации (TRIFR)</t>
  </si>
  <si>
    <t>человек</t>
  </si>
  <si>
    <t>Коэффициент частоты травматизма (LTIFR)</t>
  </si>
  <si>
    <t>Кол-во на 1 тыс. cотрудников</t>
  </si>
  <si>
    <t>Со смертельным исходом</t>
  </si>
  <si>
    <t>Средней степени тяжести</t>
  </si>
  <si>
    <t>Без потери трудоспособности</t>
  </si>
  <si>
    <t xml:space="preserve">Количество случаев производственного травматизма </t>
  </si>
  <si>
    <t>Расходы организации на обучение работников</t>
  </si>
  <si>
    <t>Уровень активной текучести персонала</t>
  </si>
  <si>
    <t>женщины</t>
  </si>
  <si>
    <t>мужчины</t>
  </si>
  <si>
    <t>Структура персонала по полу</t>
  </si>
  <si>
    <t>Старше 50</t>
  </si>
  <si>
    <t>35-50</t>
  </si>
  <si>
    <t>до 35 лет</t>
  </si>
  <si>
    <t>Структура персонала по возрасту</t>
  </si>
  <si>
    <t>руб.</t>
  </si>
  <si>
    <t>Средняя заработная плата работников</t>
  </si>
  <si>
    <t>Среднесписочная численность работников</t>
  </si>
  <si>
    <t>Расходы на оплату труда</t>
  </si>
  <si>
    <t>Социальные показатели</t>
  </si>
  <si>
    <t>Объем забираемой воды, всего</t>
  </si>
  <si>
    <t>Изменение г/г</t>
  </si>
  <si>
    <t>т.</t>
  </si>
  <si>
    <t>Масса выбросов парниковых газов, в том числе:</t>
  </si>
  <si>
    <t>Общее потребление энергии</t>
  </si>
  <si>
    <t>Гкал</t>
  </si>
  <si>
    <t>млн кВт•ч</t>
  </si>
  <si>
    <t>Расходы на охрану окружающей среды</t>
  </si>
  <si>
    <t>Затраты на реализацию комплексной программы по снижению рисков травматизма персонала</t>
  </si>
  <si>
    <t>Затраты на реализацию Комплексной программы по снижению рисков травматизма сторонних лиц</t>
  </si>
  <si>
    <t>Объем налоговых отчислений в бюджеты</t>
  </si>
  <si>
    <t>федеральный</t>
  </si>
  <si>
    <t>региональный</t>
  </si>
  <si>
    <t>местные</t>
  </si>
  <si>
    <t>Количество образовавшихся отходов, всего</t>
  </si>
  <si>
    <t>В данных материалах могут содержаться высказывания о будущих событиях и ожиданиях, которые являются прогнозными высказываниями. Любые высказывания в данных материалах, которые не являются утверждением уже случившихся фактов, являются прогнозами и содержат известные и неизвестные риски, неопределенности и другие факторы, которые могут привести к тому, что фактические результаты, эффективность деятельности или достижения будут существенно отличаться от любых прогнозируемых результатов, эффективности деятельности или достижений, указанных или подразумеваемых в таких прогнозных высказываниях. За исключением случаев, предусмотренных законодательством Российской Федерации, мы не берем не себя никаких обязательств относительно пересмотра прогнозных высказываний, содержащихся в данном документе, для отражения фактических результатов, изменений в допущениях или факторах, влияющих на данные прогнозы. Результаты или эффективность деятельности в прошлом не могут служить показателем будущих результатов или эффективности.</t>
  </si>
  <si>
    <t>Настоящий документ не является офертой либо приглашением делать оферты (рекламой) в отношении приобретения или подписки на ценные бумаги ПАО «Россети Центр». Ни настоящий документ, ни какая-либо его часть, ни факт его представления или распространения не являются основанием для заключения какого-либо договора или принятия инвестиционного решения и не могут быть использованы в других целях, за исключением цели, указанной в данном уведомлении.</t>
  </si>
  <si>
    <t>Распространение данных материалов в некоторых юрисдикциях может быть запрещено законом. Соответственно, получая доступ к данным материалам, вы заверяете, что получая данные материалы, не нарушаете никаких требований к регистрации или других правовых или нормативных ограничений юрисдикции, в которой проживаете постоянно или осуществляете коммерческую деятельность.</t>
  </si>
  <si>
    <t>Передавая данные материалы, Компания и ее представители не берут на себя обязательств по предоставлению доступа к любой дополнительной информации или к обновлению данных материалов или дополнительной информации, а также по исправлению неточностей, которые могут быть обнаружены в данном документе.</t>
  </si>
  <si>
    <t>Сведения, содержащиеся в данном документе, подготовлены ПАО «Россети Центр » (далее -  Компания). Мнения, представленные в данном документе, основываются на информации, собранной в момент его написания, и могут быть изменены без уведомления. Данные материалы предоставляются Компанией исключительно в информационных целях. Помимо официальной информации о деятельности Компаний, в настоящем документе содержится информация, полученная от третьих лиц. Эта информация была получена из источников, которые, по мнению Компаний, являются надежными. Тем не менее, мы не гарантируем точность данной информации, которая может быть сокращенной или неполной. Все мнения и оценки, содержащиеся в настоящем материале, отражают мнение на день публикации и подлежат изменению без предупреждения. Компания не дает каких-либо прямых или подразумеваемых заверений или гарантий и не несет какой-либо ответственности в случае возникновения убытков, которые могут понести физические или юридические лица в результате использования информации настоящего документа, по любой причине, прямо или косвенно.</t>
  </si>
  <si>
    <t>Фактом ознакомления с настоящим ограничением ответственности Вы соглашаетесь соблюдать указанные правила и ограничения.</t>
  </si>
  <si>
    <t>ОГРАНИЧЕНИЕ ОТВЕТСТВЕННОСТИ</t>
  </si>
  <si>
    <t>СОДЕРЖАНИЕ</t>
  </si>
  <si>
    <t>По вопросам рынка ценных бумаг и результатам деятельности</t>
  </si>
  <si>
    <t>+7 495 747 92 92 доб. 3518</t>
  </si>
  <si>
    <t>ir@mrsk-1.ru</t>
  </si>
  <si>
    <t>По вопросам выплаты дивидендов, внесения изменений в реестр</t>
  </si>
  <si>
    <t>акционеров и получения информации из реестра акционеров</t>
  </si>
  <si>
    <t>+7 (4722) 58-15-39</t>
  </si>
  <si>
    <t>Gorina.MV@mrsk-1.ru</t>
  </si>
  <si>
    <t>ПАО "РОССЕТИ ЦЕНТР"</t>
  </si>
  <si>
    <t xml:space="preserve">Макроэкономические показатели </t>
  </si>
  <si>
    <t>Операционные показатели</t>
  </si>
  <si>
    <t xml:space="preserve"> </t>
  </si>
  <si>
    <t>← К СОДЕРЖАНИЮ</t>
  </si>
  <si>
    <t>Росстат</t>
  </si>
  <si>
    <t>% годовых </t>
  </si>
  <si>
    <t>ед. изм.</t>
  </si>
  <si>
    <t>Инфляция</t>
  </si>
  <si>
    <t>% г/г</t>
  </si>
  <si>
    <t>Динамика ВВП</t>
  </si>
  <si>
    <t>Средние тарифы на услуги по передаче электроэнергии</t>
  </si>
  <si>
    <t xml:space="preserve"> коп./кВт*ч</t>
  </si>
  <si>
    <t>Динамика Необходимой валовой выручки (НВВ) Россети Центр</t>
  </si>
  <si>
    <t>Динамика собственной НВВ Россети Центр</t>
  </si>
  <si>
    <t xml:space="preserve"> млн руб.</t>
  </si>
  <si>
    <t>млн кВт*ч</t>
  </si>
  <si>
    <t>Отпуск в сеть</t>
  </si>
  <si>
    <t>Полезный отпуск</t>
  </si>
  <si>
    <t>Общие потери</t>
  </si>
  <si>
    <t>Объем услуг по передаче э/энергии</t>
  </si>
  <si>
    <t>км</t>
  </si>
  <si>
    <t>Мощность подстанций</t>
  </si>
  <si>
    <t>МВА</t>
  </si>
  <si>
    <t>шт.</t>
  </si>
  <si>
    <t>Количество подстанций</t>
  </si>
  <si>
    <t>МВт</t>
  </si>
  <si>
    <t>в том числе количество присоединений до 15кВт</t>
  </si>
  <si>
    <t>Количество присоединений</t>
  </si>
  <si>
    <t>Количество заключенных договоров</t>
  </si>
  <si>
    <t>Показатель средней частоты прекращений передачи электроэнергии (Пsaifi)</t>
  </si>
  <si>
    <t>шт. на 1000 ед. оборудования</t>
  </si>
  <si>
    <t>Удельная аварийность по сети 0,4 кВ и выше</t>
  </si>
  <si>
    <t>Количество технологических нарушений в сети 0,4 кВ и выше</t>
  </si>
  <si>
    <t>час, приведённый к целому году (12 месяцев)</t>
  </si>
  <si>
    <t>Показатель средней продолжительности прекращения передачи электроэнергии (Пsaidi)</t>
  </si>
  <si>
    <t>Затраты на ремонтную программу</t>
  </si>
  <si>
    <t>Денежные средства и денежные эквиваленты и Финансовые вложения</t>
  </si>
  <si>
    <t xml:space="preserve"> Новое строительство</t>
  </si>
  <si>
    <t>Техническое перевооружение и реконструкция</t>
  </si>
  <si>
    <t>Прочее</t>
  </si>
  <si>
    <t>РСБУ</t>
  </si>
  <si>
    <t>-</t>
  </si>
  <si>
    <t>Прибыль от продаж margin</t>
  </si>
  <si>
    <t>EBITDA margin</t>
  </si>
  <si>
    <t>Чистая прибыль margin</t>
  </si>
  <si>
    <t>Рентабельность по РСБУ</t>
  </si>
  <si>
    <t>Коэффициент текущей ликвидности</t>
  </si>
  <si>
    <t>Коэффициент восстановления платежеспособности</t>
  </si>
  <si>
    <t>Коэффициент утраты платежеспособности</t>
  </si>
  <si>
    <t>раз</t>
  </si>
  <si>
    <t>Оборачиваемость ДЗ</t>
  </si>
  <si>
    <t>Коэффициент автономии собственных средств</t>
  </si>
  <si>
    <t>Рентабельность продаж, (показатель рассчитывается с начала периода)</t>
  </si>
  <si>
    <t>Рентабельность продукции, (показатель рассчитывается с начала периода)</t>
  </si>
  <si>
    <t>Ввод мощности</t>
  </si>
  <si>
    <t xml:space="preserve"> руб.</t>
  </si>
  <si>
    <t xml:space="preserve"> шт.</t>
  </si>
  <si>
    <t>Рыночная капитализация</t>
  </si>
  <si>
    <t>Количество выпущенных обыкновенных акций</t>
  </si>
  <si>
    <t>Цена за акцию на момент закрытия торгов</t>
  </si>
  <si>
    <t>Среднедневной объем торгов компании на Московской бирже</t>
  </si>
  <si>
    <t>Значения выше указаны на конец периода согласно данным Московской биржи</t>
  </si>
  <si>
    <t>Дивидендная доходность*</t>
  </si>
  <si>
    <t>Доля чистой прибыли по МСФО, направленная на выплату дивидендов</t>
  </si>
  <si>
    <t>Доля чистой прибыли по РСБУ, направленная на выплату дивидендов</t>
  </si>
  <si>
    <t>Дивиденды на обыкновенную акцию</t>
  </si>
  <si>
    <t>Финансовые показатели (МСФО)</t>
  </si>
  <si>
    <t>Финансовые показатели (РСБУ)</t>
  </si>
  <si>
    <t>Акционерный капитал</t>
  </si>
  <si>
    <t>Кредитные рейтинги</t>
  </si>
  <si>
    <t>Ед. изм.</t>
  </si>
  <si>
    <t>на 1 млн человеко-часов</t>
  </si>
  <si>
    <t>СПРАВОЧНИК АНАЛИТИКА</t>
  </si>
  <si>
    <t>(DATABOOK)</t>
  </si>
  <si>
    <t>Контакты для акционеров и инвесторов:</t>
  </si>
  <si>
    <r>
      <t xml:space="preserve">Толкачева Наталья Владимировна
</t>
    </r>
    <r>
      <rPr>
        <i/>
        <sz val="11"/>
        <color theme="1"/>
        <rFont val="Times New Roman"/>
        <family val="1"/>
        <charset val="204"/>
      </rPr>
      <t>Начальник отдела по взаимодействию с акционерами</t>
    </r>
  </si>
  <si>
    <r>
      <t xml:space="preserve">Горина Марина Викторовна
</t>
    </r>
    <r>
      <rPr>
        <i/>
        <sz val="11"/>
        <color theme="1"/>
        <rFont val="Times New Roman"/>
        <family val="1"/>
        <charset val="204"/>
      </rPr>
      <t>Заместитель начальника отдела по взаимодействию с акционерами</t>
    </r>
  </si>
  <si>
    <t>Основные ESG-показатели</t>
  </si>
  <si>
    <t>МСФО, балансовые показатели, млн руб.</t>
  </si>
  <si>
    <t>Протяженность ЛЭП (по трассе, ВЛ+КЛ)</t>
  </si>
  <si>
    <t>Объем присоединенной мощности</t>
  </si>
  <si>
    <t>Передача электроэнергии Россети Центр*</t>
  </si>
  <si>
    <t>* Доля рынка по передаче электроэнергии рассчитана исходя из доли необходимой валовой выручки (НВВ) Компании в НВВ регионов на основании тарифно-балансовых решений на соответствующий год.</t>
  </si>
  <si>
    <t>Технологическое присоединение Россети Центр **</t>
  </si>
  <si>
    <t>** Доля рынка по технологическому присоединению рассчитана исходя из фактически оказанных услуг в отчетном периоде – 2 квартале для 2025 г., 4 кв. для 2023 и 2024</t>
  </si>
  <si>
    <t xml:space="preserve">Ключевая ставка </t>
  </si>
  <si>
    <t>ДЕКАБРЬ 2025</t>
  </si>
  <si>
    <t>Налог на прибыль в отношении прочего совокупного дохода/(расхода)</t>
  </si>
  <si>
    <t>МСФО, показатели прибыли и убытков, тыс. руб.</t>
  </si>
  <si>
    <t>Налоговые отчисления</t>
  </si>
  <si>
    <t>Изменение г/г, п.п.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</si>
</sst>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 #,##0.00_-;_-* &quot;-&quot;??_-;_-@_-"/>
    <numFmt numFmtId="164" formatCode="_(* #,##0.00_);_(* \(#,##0.00\);_(* &quot;-&quot;??_);_(@_)"/>
    <numFmt numFmtId="165" formatCode="_(* #,##0.0_);_(* \(#,##0.0\);_(* &quot;-&quot;??_);_(@_)"/>
    <numFmt numFmtId="166" formatCode="_(* #,##0_);_(* \(#,##0\);_(* &quot;-&quot;??_);_(@_)"/>
    <numFmt numFmtId="167" formatCode="0.0%"/>
    <numFmt numFmtId="168" formatCode="0.00000"/>
    <numFmt numFmtId="169" formatCode="_(* #,##0.000_);_(* \(#,##0.000\);_(* &quot;-&quot;??_);_(@_)"/>
    <numFmt numFmtId="170" formatCode="#,##0.0"/>
    <numFmt numFmtId="171" formatCode="0.0"/>
  </numFmts>
  <fonts count="37">
    <font>
      <sz val="12"/>
      <color theme="1"/>
      <name val="Aptos Narrow"/>
      <family val="2"/>
      <scheme val="minor"/>
    </font>
    <font>
      <sz val="12"/>
      <color theme="1"/>
      <name val="Aptos Narrow"/>
      <family val="2"/>
      <scheme val="minor"/>
    </font>
    <font>
      <u/>
      <sz val="12"/>
      <color theme="10"/>
      <name val="Aptos Narrow"/>
      <family val="2"/>
      <scheme val="minor"/>
    </font>
    <font>
      <sz val="11"/>
      <color theme="1"/>
      <name val="Times New Roman"/>
      <family val="1"/>
      <charset val="204"/>
    </font>
    <font>
      <sz val="11"/>
      <color rgb="FF000000"/>
      <name val="Times New Roman"/>
      <family val="1"/>
      <charset val="204"/>
    </font>
    <font>
      <b/>
      <sz val="11"/>
      <color rgb="FF000000"/>
      <name val="Times New Roman"/>
      <family val="1"/>
      <charset val="204"/>
    </font>
    <font>
      <b/>
      <sz val="11"/>
      <color rgb="FF3C3E40"/>
      <name val="Times New Roman"/>
      <family val="1"/>
      <charset val="204"/>
    </font>
    <font>
      <sz val="11"/>
      <color rgb="FF3C3E40"/>
      <name val="Times New Roman"/>
      <family val="1"/>
      <charset val="204"/>
    </font>
    <font>
      <b/>
      <sz val="11"/>
      <color theme="1"/>
      <name val="Times New Roman"/>
      <family val="1"/>
      <charset val="204"/>
    </font>
    <font>
      <sz val="11"/>
      <color rgb="FF333333"/>
      <name val="Times New Roman"/>
      <family val="1"/>
      <charset val="204"/>
    </font>
    <font>
      <i/>
      <sz val="11"/>
      <color theme="1"/>
      <name val="Times New Roman"/>
      <family val="1"/>
      <charset val="204"/>
    </font>
    <font>
      <sz val="12"/>
      <color theme="1"/>
      <name val="Times New Roman"/>
      <family val="1"/>
      <charset val="204"/>
    </font>
    <font>
      <b/>
      <sz val="12"/>
      <color theme="0"/>
      <name val="Times New Roman"/>
      <family val="1"/>
      <charset val="204"/>
    </font>
    <font>
      <b/>
      <sz val="12"/>
      <color rgb="FF0070C0"/>
      <name val="Times New Roman"/>
      <family val="1"/>
      <charset val="204"/>
    </font>
    <font>
      <sz val="14"/>
      <color theme="1"/>
      <name val="Times New Roman"/>
      <family val="1"/>
      <charset val="204"/>
    </font>
    <font>
      <b/>
      <sz val="18"/>
      <color rgb="FF0070C0"/>
      <name val="Times New Roman"/>
      <family val="1"/>
      <charset val="204"/>
    </font>
    <font>
      <sz val="18"/>
      <color theme="1"/>
      <name val="Times New Roman"/>
      <family val="1"/>
      <charset val="204"/>
    </font>
    <font>
      <sz val="18"/>
      <color rgb="FF0070C0"/>
      <name val="Times New Roman"/>
      <family val="1"/>
      <charset val="204"/>
    </font>
    <font>
      <b/>
      <u/>
      <sz val="16"/>
      <color theme="10"/>
      <name val="Times New Roman"/>
      <family val="1"/>
      <charset val="204"/>
    </font>
    <font>
      <i/>
      <u/>
      <sz val="9"/>
      <color theme="10"/>
      <name val="Times New Roman"/>
      <family val="1"/>
      <charset val="204"/>
    </font>
    <font>
      <u/>
      <sz val="11"/>
      <color theme="10"/>
      <name val="Times New Roman"/>
      <family val="1"/>
      <charset val="204"/>
    </font>
    <font>
      <sz val="11"/>
      <color rgb="FF212121"/>
      <name val="Times New Roman"/>
      <family val="1"/>
      <charset val="204"/>
    </font>
    <font>
      <i/>
      <u/>
      <sz val="11"/>
      <color theme="10"/>
      <name val="Times New Roman"/>
      <family val="1"/>
      <charset val="204"/>
    </font>
    <font>
      <i/>
      <sz val="11"/>
      <color rgb="FF212121"/>
      <name val="Times New Roman"/>
      <family val="1"/>
      <charset val="204"/>
    </font>
    <font>
      <i/>
      <sz val="11"/>
      <color rgb="FF3C3E40"/>
      <name val="Times New Roman"/>
      <family val="1"/>
      <charset val="204"/>
    </font>
    <font>
      <b/>
      <sz val="11"/>
      <color rgb="FF212121"/>
      <name val="Times New Roman"/>
      <family val="1"/>
      <charset val="204"/>
    </font>
    <font>
      <i/>
      <sz val="10"/>
      <color theme="1"/>
      <name val="Times New Roman"/>
      <family val="1"/>
      <charset val="204"/>
    </font>
    <font>
      <i/>
      <sz val="11"/>
      <color rgb="FF000000"/>
      <name val="Times New Roman"/>
      <family val="1"/>
      <charset val="204"/>
    </font>
    <font>
      <i/>
      <sz val="9"/>
      <color rgb="FF000000"/>
      <name val="Times New Roman"/>
      <family val="1"/>
      <charset val="204"/>
    </font>
    <font>
      <i/>
      <u/>
      <sz val="10"/>
      <color theme="10"/>
      <name val="Times New Roman"/>
      <family val="1"/>
      <charset val="204"/>
    </font>
    <font>
      <sz val="11"/>
      <color theme="1"/>
      <name val="Aptos Narrow"/>
      <family val="2"/>
      <charset val="204"/>
    </font>
    <font>
      <b/>
      <u/>
      <sz val="11"/>
      <color theme="10"/>
      <name val="Times New Roman"/>
      <family val="1"/>
      <charset val="204"/>
    </font>
    <font>
      <b/>
      <sz val="11"/>
      <color rgb="FF0070C0"/>
      <name val="Times New Roman"/>
      <family val="1"/>
      <charset val="204"/>
    </font>
    <font>
      <sz val="11"/>
      <color rgb="FF0070C0"/>
      <name val="Times New Roman"/>
      <family val="1"/>
      <charset val="204"/>
    </font>
    <font>
      <i/>
      <sz val="9"/>
      <color rgb="FF3C3E40"/>
      <name val="Times New Roman"/>
      <family val="1"/>
      <charset val="204"/>
    </font>
    <font>
      <sz val="11"/>
      <color theme="10"/>
      <name val="Times New Roman"/>
      <family val="1"/>
      <charset val="204"/>
    </font>
    <font>
      <sz val="11"/>
      <color rgb="FF3C3E40"/>
      <name val="Arial"/>
      <family val="2"/>
      <charset val="204"/>
    </font>
  </fonts>
  <fills count="7">
    <fill>
      <patternFill patternType="none"/>
    </fill>
    <fill>
      <patternFill patternType="gray125"/>
    </fill>
    <fill>
      <patternFill patternType="solid">
        <fgColor theme="0" tint="-0.14999847407452621"/>
        <bgColor indexed="64"/>
      </patternFill>
    </fill>
    <fill>
      <patternFill patternType="solid">
        <fgColor rgb="FFD9D9D9"/>
        <bgColor rgb="FF000000"/>
      </patternFill>
    </fill>
    <fill>
      <patternFill patternType="solid">
        <fgColor theme="2"/>
        <bgColor indexed="64"/>
      </patternFill>
    </fill>
    <fill>
      <patternFill patternType="solid">
        <fgColor theme="3" tint="0.249977111117893"/>
        <bgColor indexed="64"/>
      </patternFill>
    </fill>
    <fill>
      <patternFill patternType="solid">
        <fgColor theme="0"/>
        <bgColor indexed="64"/>
      </patternFill>
    </fill>
  </fills>
  <borders count="9">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164" fontId="1" fillId="0" borderId="0" applyFont="0" applyFill="0" applyBorder="0" applyAlignment="0" applyProtection="0"/>
    <xf numFmtId="0" fontId="2" fillId="0" borderId="0" applyNumberForma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223">
    <xf numFmtId="0" fontId="0" fillId="0" borderId="0" xfId="0"/>
    <xf numFmtId="0" fontId="3" fillId="0" borderId="0" xfId="0" applyFont="1"/>
    <xf numFmtId="0" fontId="3" fillId="0" borderId="0" xfId="0" applyFont="1" applyAlignment="1">
      <alignment horizontal="center"/>
    </xf>
    <xf numFmtId="0" fontId="3" fillId="0" borderId="0" xfId="0" applyFont="1" applyAlignment="1">
      <alignment horizontal="justify" vertical="top"/>
    </xf>
    <xf numFmtId="0" fontId="11" fillId="0" borderId="0" xfId="0" applyFont="1"/>
    <xf numFmtId="0" fontId="12" fillId="5" borderId="0" xfId="0" applyFont="1" applyFill="1" applyAlignment="1">
      <alignment horizontal="center" vertical="center"/>
    </xf>
    <xf numFmtId="0" fontId="11" fillId="6" borderId="0" xfId="0" applyFont="1" applyFill="1"/>
    <xf numFmtId="0" fontId="14" fillId="6" borderId="0" xfId="0" applyFont="1" applyFill="1"/>
    <xf numFmtId="0" fontId="15" fillId="6" borderId="0" xfId="0" applyFont="1" applyFill="1"/>
    <xf numFmtId="0" fontId="16" fillId="6" borderId="0" xfId="0" applyFont="1" applyFill="1"/>
    <xf numFmtId="0" fontId="17" fillId="6" borderId="0" xfId="0" applyFont="1" applyFill="1"/>
    <xf numFmtId="0" fontId="20" fillId="2" borderId="0" xfId="2" applyFont="1" applyFill="1"/>
    <xf numFmtId="0" fontId="8" fillId="2" borderId="0" xfId="0" applyFont="1" applyFill="1" applyAlignment="1">
      <alignment horizontal="center"/>
    </xf>
    <xf numFmtId="0" fontId="8" fillId="2" borderId="0" xfId="0" applyFont="1" applyFill="1"/>
    <xf numFmtId="0" fontId="3" fillId="2" borderId="0" xfId="0" applyFont="1" applyFill="1"/>
    <xf numFmtId="0" fontId="21" fillId="0" borderId="0" xfId="0" applyFont="1"/>
    <xf numFmtId="0" fontId="21" fillId="0" borderId="0" xfId="0" applyFont="1" applyAlignment="1">
      <alignment horizontal="center"/>
    </xf>
    <xf numFmtId="165" fontId="7" fillId="0" borderId="0" xfId="1" applyNumberFormat="1" applyFont="1" applyFill="1"/>
    <xf numFmtId="165" fontId="7" fillId="0" borderId="0" xfId="1" applyNumberFormat="1" applyFont="1" applyFill="1" applyAlignment="1">
      <alignment horizontal="center"/>
    </xf>
    <xf numFmtId="166" fontId="7" fillId="0" borderId="0" xfId="1" applyNumberFormat="1" applyFont="1" applyFill="1"/>
    <xf numFmtId="0" fontId="8" fillId="0" borderId="0" xfId="0" applyFont="1"/>
    <xf numFmtId="0" fontId="7" fillId="0" borderId="0" xfId="0" applyFont="1" applyAlignment="1">
      <alignment vertical="top"/>
    </xf>
    <xf numFmtId="0" fontId="7" fillId="0" borderId="0" xfId="0" applyFont="1" applyAlignment="1">
      <alignment horizontal="justify" vertical="top"/>
    </xf>
    <xf numFmtId="0" fontId="22" fillId="0" borderId="0" xfId="2" applyFont="1" applyAlignment="1">
      <alignment vertical="top"/>
    </xf>
    <xf numFmtId="0" fontId="22" fillId="0" borderId="0" xfId="2" applyFont="1" applyAlignment="1">
      <alignment horizontal="center" vertical="top"/>
    </xf>
    <xf numFmtId="0" fontId="20" fillId="2" borderId="0" xfId="2" applyFont="1" applyFill="1" applyAlignment="1">
      <alignment horizontal="center"/>
    </xf>
    <xf numFmtId="0" fontId="20" fillId="0" borderId="0" xfId="2" applyFont="1" applyAlignment="1">
      <alignment vertical="center"/>
    </xf>
    <xf numFmtId="0" fontId="20" fillId="0" borderId="0" xfId="2" applyFont="1" applyAlignment="1">
      <alignment horizontal="center" vertical="center"/>
    </xf>
    <xf numFmtId="10" fontId="7" fillId="0" borderId="0" xfId="3" applyNumberFormat="1" applyFont="1"/>
    <xf numFmtId="0" fontId="10" fillId="0" borderId="0" xfId="0" applyFont="1"/>
    <xf numFmtId="0" fontId="3" fillId="0" borderId="0" xfId="0" applyFont="1" applyAlignment="1">
      <alignment wrapText="1"/>
    </xf>
    <xf numFmtId="165" fontId="3" fillId="0" borderId="0" xfId="1" applyNumberFormat="1" applyFont="1" applyFill="1"/>
    <xf numFmtId="0" fontId="10" fillId="0" borderId="0" xfId="0" applyFont="1" applyAlignment="1">
      <alignment wrapText="1"/>
    </xf>
    <xf numFmtId="0" fontId="8" fillId="0" borderId="0" xfId="0" applyFont="1" applyAlignment="1">
      <alignment wrapText="1"/>
    </xf>
    <xf numFmtId="0" fontId="23" fillId="0" borderId="0" xfId="0" applyFont="1" applyAlignment="1">
      <alignment horizontal="left" indent="2"/>
    </xf>
    <xf numFmtId="0" fontId="10" fillId="0" borderId="0" xfId="0" applyFont="1" applyAlignment="1">
      <alignment horizontal="left" indent="2"/>
    </xf>
    <xf numFmtId="0" fontId="10" fillId="0" borderId="0" xfId="0" applyFont="1" applyAlignment="1">
      <alignment horizontal="left" wrapText="1" indent="2"/>
    </xf>
    <xf numFmtId="0" fontId="25" fillId="0" borderId="0" xfId="0" applyFont="1"/>
    <xf numFmtId="165" fontId="10" fillId="0" borderId="0" xfId="1" applyNumberFormat="1" applyFont="1" applyFill="1" applyAlignment="1">
      <alignment horizontal="left" indent="2"/>
    </xf>
    <xf numFmtId="0" fontId="3" fillId="0" borderId="0" xfId="0" applyFont="1"/>
    <xf numFmtId="0" fontId="3" fillId="0" borderId="0" xfId="0" applyFont="1" applyAlignment="1">
      <alignment horizontal="center"/>
    </xf>
    <xf numFmtId="10" fontId="3" fillId="0" borderId="0" xfId="3" applyNumberFormat="1" applyFont="1"/>
    <xf numFmtId="0" fontId="5" fillId="0" borderId="0" xfId="0" applyFont="1"/>
    <xf numFmtId="0" fontId="15" fillId="6" borderId="0" xfId="0" applyFont="1" applyFill="1"/>
    <xf numFmtId="0" fontId="21" fillId="0" borderId="0" xfId="0" applyFont="1" applyAlignment="1">
      <alignment horizontal="center"/>
    </xf>
    <xf numFmtId="0" fontId="22" fillId="0" borderId="0" xfId="2" applyFont="1" applyAlignment="1">
      <alignment vertical="top"/>
    </xf>
    <xf numFmtId="10" fontId="7" fillId="0" borderId="0" xfId="3" applyNumberFormat="1" applyFont="1"/>
    <xf numFmtId="0" fontId="3" fillId="0" borderId="0" xfId="0" applyFont="1" applyAlignment="1">
      <alignment wrapText="1"/>
    </xf>
    <xf numFmtId="0" fontId="3" fillId="0" borderId="0" xfId="0" applyFont="1" applyAlignment="1">
      <alignment horizontal="left"/>
    </xf>
    <xf numFmtId="0" fontId="4" fillId="0" borderId="0" xfId="0" applyFont="1"/>
    <xf numFmtId="0" fontId="29" fillId="0" borderId="0" xfId="2" applyFont="1" applyAlignment="1">
      <alignment horizontal="left"/>
    </xf>
    <xf numFmtId="0" fontId="27" fillId="0" borderId="0" xfId="0" applyFont="1" applyAlignment="1">
      <alignment horizontal="justify" vertical="top"/>
    </xf>
    <xf numFmtId="0" fontId="19" fillId="0" borderId="0" xfId="2" applyFont="1" applyAlignment="1">
      <alignment horizontal="left"/>
    </xf>
    <xf numFmtId="0" fontId="28" fillId="0" borderId="0" xfId="0" applyFont="1" applyAlignment="1">
      <alignment horizontal="justify" vertical="top"/>
    </xf>
    <xf numFmtId="0" fontId="20" fillId="0" borderId="0" xfId="2" applyFont="1" applyFill="1"/>
    <xf numFmtId="0" fontId="6" fillId="0" borderId="1" xfId="0" applyFont="1" applyBorder="1" applyAlignment="1">
      <alignment vertical="center" wrapText="1"/>
    </xf>
    <xf numFmtId="14" fontId="6" fillId="0" borderId="0"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7" fillId="0" borderId="1" xfId="0" applyFont="1" applyBorder="1" applyAlignment="1">
      <alignment vertical="center" wrapText="1"/>
    </xf>
    <xf numFmtId="14" fontId="7" fillId="0" borderId="0"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vertical="center" wrapText="1"/>
    </xf>
    <xf numFmtId="14" fontId="7" fillId="0" borderId="4" xfId="0" applyNumberFormat="1" applyFont="1" applyBorder="1" applyAlignment="1">
      <alignment horizontal="center" vertical="center" wrapText="1"/>
    </xf>
    <xf numFmtId="0" fontId="7" fillId="0" borderId="5" xfId="0" applyFont="1" applyBorder="1" applyAlignment="1">
      <alignment horizontal="center" vertical="center" wrapText="1"/>
    </xf>
    <xf numFmtId="0" fontId="6" fillId="4" borderId="7" xfId="0" applyFont="1" applyFill="1" applyBorder="1" applyAlignment="1">
      <alignment horizontal="left" vertical="center" wrapText="1"/>
    </xf>
    <xf numFmtId="0" fontId="6" fillId="4" borderId="8"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30" fillId="0" borderId="0" xfId="0" applyFont="1"/>
    <xf numFmtId="0" fontId="3" fillId="0" borderId="0" xfId="0" applyFont="1" applyAlignment="1">
      <alignment horizontal="center" wrapText="1"/>
    </xf>
    <xf numFmtId="49" fontId="13" fillId="6" borderId="0" xfId="0" applyNumberFormat="1" applyFont="1" applyFill="1"/>
    <xf numFmtId="0" fontId="3" fillId="0" borderId="0" xfId="0" applyFont="1" applyAlignment="1">
      <alignment horizontal="right"/>
    </xf>
    <xf numFmtId="0" fontId="8" fillId="2" borderId="0" xfId="0" applyFont="1" applyFill="1" applyAlignment="1">
      <alignment horizontal="right"/>
    </xf>
    <xf numFmtId="167" fontId="3" fillId="0" borderId="0" xfId="3" applyNumberFormat="1" applyFont="1" applyFill="1" applyAlignment="1">
      <alignment horizontal="right"/>
    </xf>
    <xf numFmtId="165" fontId="3" fillId="0" borderId="0" xfId="1" applyNumberFormat="1" applyFont="1" applyFill="1" applyAlignment="1">
      <alignment horizontal="right"/>
    </xf>
    <xf numFmtId="0" fontId="3" fillId="2" borderId="0" xfId="0" applyFont="1" applyFill="1" applyAlignment="1">
      <alignment horizontal="right"/>
    </xf>
    <xf numFmtId="0" fontId="22" fillId="0" borderId="0" xfId="2" applyFont="1" applyAlignment="1">
      <alignment horizontal="right" vertical="top"/>
    </xf>
    <xf numFmtId="10" fontId="3" fillId="0" borderId="0" xfId="3" applyNumberFormat="1" applyFont="1" applyAlignment="1">
      <alignment horizontal="right"/>
    </xf>
    <xf numFmtId="0" fontId="8" fillId="0" borderId="0" xfId="0" applyFont="1" applyAlignment="1">
      <alignment horizontal="right"/>
    </xf>
    <xf numFmtId="165" fontId="7" fillId="0" borderId="0" xfId="1" applyNumberFormat="1" applyFont="1" applyFill="1" applyAlignment="1">
      <alignment horizontal="right"/>
    </xf>
    <xf numFmtId="167" fontId="7" fillId="0" borderId="0" xfId="3" applyNumberFormat="1" applyFont="1" applyAlignment="1">
      <alignment horizontal="right"/>
    </xf>
    <xf numFmtId="0" fontId="7" fillId="0" borderId="0" xfId="0" applyFont="1" applyAlignment="1">
      <alignment horizontal="right"/>
    </xf>
    <xf numFmtId="0" fontId="5" fillId="3" borderId="0" xfId="0" applyFont="1" applyFill="1" applyAlignment="1">
      <alignment horizontal="right"/>
    </xf>
    <xf numFmtId="166" fontId="7" fillId="0" borderId="0" xfId="1" applyNumberFormat="1" applyFont="1" applyFill="1" applyAlignment="1">
      <alignment horizontal="right"/>
    </xf>
    <xf numFmtId="167" fontId="4" fillId="0" borderId="0" xfId="0" applyNumberFormat="1" applyFont="1" applyAlignment="1">
      <alignment horizontal="right"/>
    </xf>
    <xf numFmtId="166" fontId="8" fillId="2" borderId="0" xfId="0" applyNumberFormat="1" applyFont="1" applyFill="1" applyAlignment="1">
      <alignment horizontal="right"/>
    </xf>
    <xf numFmtId="166" fontId="3" fillId="0" borderId="0" xfId="0" applyNumberFormat="1" applyFont="1" applyAlignment="1">
      <alignment horizontal="right"/>
    </xf>
    <xf numFmtId="165" fontId="24" fillId="0" borderId="0" xfId="1" applyNumberFormat="1" applyFont="1" applyFill="1" applyAlignment="1">
      <alignment horizontal="right"/>
    </xf>
    <xf numFmtId="167" fontId="10" fillId="0" borderId="0" xfId="3" applyNumberFormat="1" applyFont="1" applyFill="1" applyAlignment="1">
      <alignment horizontal="right"/>
    </xf>
    <xf numFmtId="166" fontId="24" fillId="0" borderId="0" xfId="1" applyNumberFormat="1" applyFont="1" applyFill="1" applyAlignment="1">
      <alignment horizontal="right"/>
    </xf>
    <xf numFmtId="0" fontId="10" fillId="0" borderId="0" xfId="0" applyFont="1" applyAlignment="1">
      <alignment horizontal="right"/>
    </xf>
    <xf numFmtId="165" fontId="10" fillId="0" borderId="0" xfId="1" applyNumberFormat="1" applyFont="1" applyFill="1" applyAlignment="1">
      <alignment horizontal="right"/>
    </xf>
    <xf numFmtId="166" fontId="6" fillId="0" borderId="0" xfId="1" applyNumberFormat="1" applyFont="1" applyFill="1" applyAlignment="1">
      <alignment horizontal="right"/>
    </xf>
    <xf numFmtId="166" fontId="10" fillId="0" borderId="0" xfId="0" applyNumberFormat="1" applyFont="1" applyAlignment="1">
      <alignment horizontal="right"/>
    </xf>
    <xf numFmtId="166" fontId="7" fillId="0" borderId="0" xfId="0" applyNumberFormat="1" applyFont="1" applyAlignment="1">
      <alignment horizontal="right"/>
    </xf>
    <xf numFmtId="169" fontId="7" fillId="0" borderId="0" xfId="1" applyNumberFormat="1" applyFont="1" applyFill="1" applyAlignment="1">
      <alignment horizontal="right"/>
    </xf>
    <xf numFmtId="10" fontId="21" fillId="0" borderId="0" xfId="3" applyNumberFormat="1" applyFont="1" applyAlignment="1">
      <alignment horizontal="right"/>
    </xf>
    <xf numFmtId="2" fontId="21" fillId="0" borderId="0" xfId="0" applyNumberFormat="1" applyFont="1" applyAlignment="1">
      <alignment horizontal="right"/>
    </xf>
    <xf numFmtId="167" fontId="3" fillId="0" borderId="0" xfId="3" applyNumberFormat="1" applyFont="1" applyAlignment="1">
      <alignment horizontal="right"/>
    </xf>
    <xf numFmtId="0" fontId="6" fillId="0" borderId="0" xfId="0" applyFont="1" applyBorder="1" applyAlignment="1">
      <alignment horizontal="center" vertical="center" wrapText="1"/>
    </xf>
    <xf numFmtId="0" fontId="7" fillId="0" borderId="0" xfId="0" applyFont="1" applyBorder="1" applyAlignment="1">
      <alignment horizontal="center" vertical="center" wrapText="1"/>
    </xf>
    <xf numFmtId="0" fontId="7" fillId="0" borderId="4" xfId="0" applyFont="1" applyBorder="1" applyAlignment="1">
      <alignment horizontal="center" vertical="center" wrapText="1"/>
    </xf>
    <xf numFmtId="0" fontId="4" fillId="0" borderId="0" xfId="0" applyFont="1" applyBorder="1" applyAlignment="1">
      <alignment horizontal="center" vertical="center"/>
    </xf>
    <xf numFmtId="168" fontId="4" fillId="0" borderId="0" xfId="0" applyNumberFormat="1" applyFont="1" applyBorder="1" applyAlignment="1">
      <alignment horizontal="right" vertical="center"/>
    </xf>
    <xf numFmtId="0" fontId="7" fillId="0" borderId="0" xfId="0" applyFont="1" applyBorder="1" applyAlignment="1">
      <alignment horizontal="right" vertical="center"/>
    </xf>
    <xf numFmtId="0" fontId="4" fillId="0" borderId="0" xfId="0" applyFont="1" applyBorder="1" applyAlignment="1">
      <alignment horizontal="right" vertical="center"/>
    </xf>
    <xf numFmtId="10" fontId="7" fillId="0" borderId="0" xfId="0" applyNumberFormat="1" applyFont="1" applyBorder="1" applyAlignment="1">
      <alignment horizontal="right" vertical="center"/>
    </xf>
    <xf numFmtId="0" fontId="3" fillId="0" borderId="0" xfId="0" applyFont="1" applyBorder="1" applyAlignment="1">
      <alignment horizontal="center"/>
    </xf>
    <xf numFmtId="0" fontId="3" fillId="0" borderId="0" xfId="0" applyFont="1" applyBorder="1"/>
    <xf numFmtId="0" fontId="3" fillId="0" borderId="0" xfId="0" applyFont="1" applyBorder="1" applyAlignment="1">
      <alignment wrapText="1"/>
    </xf>
    <xf numFmtId="0" fontId="3" fillId="0" borderId="0" xfId="0" applyFont="1" applyBorder="1" applyAlignment="1">
      <alignment horizontal="center" wrapText="1"/>
    </xf>
    <xf numFmtId="0" fontId="3" fillId="2" borderId="0" xfId="0" applyFont="1" applyFill="1" applyBorder="1" applyAlignment="1">
      <alignment horizontal="center"/>
    </xf>
    <xf numFmtId="0" fontId="3" fillId="2" borderId="0" xfId="0" applyFont="1" applyFill="1" applyBorder="1" applyAlignment="1">
      <alignment horizontal="left"/>
    </xf>
    <xf numFmtId="0" fontId="4" fillId="0" borderId="0" xfId="0" applyFont="1" applyBorder="1" applyAlignment="1">
      <alignment horizontal="left" vertical="top"/>
    </xf>
    <xf numFmtId="0" fontId="4" fillId="0" borderId="0" xfId="0" applyFont="1" applyBorder="1" applyAlignment="1">
      <alignment horizontal="center" vertical="top"/>
    </xf>
    <xf numFmtId="0" fontId="4" fillId="0" borderId="0" xfId="0" applyFont="1" applyFill="1" applyBorder="1" applyAlignment="1">
      <alignment horizontal="left" vertical="top"/>
    </xf>
    <xf numFmtId="0" fontId="4" fillId="0" borderId="0" xfId="0" applyFont="1" applyFill="1" applyBorder="1" applyAlignment="1">
      <alignment horizontal="center" vertical="top"/>
    </xf>
    <xf numFmtId="0" fontId="3" fillId="0" borderId="0" xfId="0" applyFont="1" applyFill="1" applyBorder="1" applyAlignment="1">
      <alignment horizontal="center"/>
    </xf>
    <xf numFmtId="0" fontId="26" fillId="0" borderId="0" xfId="0" applyFont="1" applyBorder="1" applyAlignment="1">
      <alignment horizontal="left"/>
    </xf>
    <xf numFmtId="0" fontId="10" fillId="0" borderId="0" xfId="0" applyFont="1" applyBorder="1" applyAlignment="1">
      <alignment horizontal="center"/>
    </xf>
    <xf numFmtId="0" fontId="4" fillId="0" borderId="0" xfId="0" applyFont="1" applyBorder="1" applyAlignment="1">
      <alignment horizontal="justify" vertical="top"/>
    </xf>
    <xf numFmtId="0" fontId="3" fillId="0" borderId="0" xfId="0" applyFont="1" applyBorder="1" applyAlignment="1">
      <alignment horizontal="left"/>
    </xf>
    <xf numFmtId="0" fontId="28" fillId="0" borderId="0" xfId="0" applyFont="1" applyBorder="1" applyAlignment="1">
      <alignment horizontal="justify" vertical="top"/>
    </xf>
    <xf numFmtId="0" fontId="8" fillId="2" borderId="0" xfId="0" applyFont="1" applyFill="1" applyBorder="1" applyAlignment="1">
      <alignment horizontal="center" vertical="center"/>
    </xf>
    <xf numFmtId="0" fontId="8" fillId="2" borderId="0" xfId="0" applyFont="1" applyFill="1" applyBorder="1" applyAlignment="1">
      <alignment horizontal="right" vertical="center"/>
    </xf>
    <xf numFmtId="0" fontId="4" fillId="0" borderId="0" xfId="0" applyFont="1" applyBorder="1" applyAlignment="1">
      <alignment horizontal="left" vertical="center"/>
    </xf>
    <xf numFmtId="0" fontId="7" fillId="0" borderId="0" xfId="0" applyFont="1" applyBorder="1" applyAlignment="1">
      <alignment horizontal="left" vertical="center"/>
    </xf>
    <xf numFmtId="0" fontId="3" fillId="0" borderId="0" xfId="0" applyFont="1" applyBorder="1" applyAlignment="1">
      <alignment horizontal="right" vertical="center"/>
    </xf>
    <xf numFmtId="0" fontId="10" fillId="0" borderId="0" xfId="0" applyFont="1" applyBorder="1" applyAlignment="1">
      <alignment horizontal="left" vertical="top" wrapText="1" indent="2"/>
    </xf>
    <xf numFmtId="0" fontId="10" fillId="0" borderId="0" xfId="0" applyFont="1" applyBorder="1" applyAlignment="1">
      <alignment horizontal="left" wrapText="1" indent="2"/>
    </xf>
    <xf numFmtId="0" fontId="3" fillId="0" borderId="0" xfId="0" applyFont="1" applyBorder="1" applyAlignment="1">
      <alignment horizontal="left" wrapText="1"/>
    </xf>
    <xf numFmtId="0" fontId="3" fillId="0" borderId="0" xfId="0" applyFont="1" applyBorder="1" applyAlignment="1">
      <alignment vertical="top" wrapText="1"/>
    </xf>
    <xf numFmtId="0" fontId="8" fillId="2" borderId="0" xfId="0" applyFont="1" applyFill="1" applyBorder="1" applyAlignment="1">
      <alignment horizontal="left" wrapText="1"/>
    </xf>
    <xf numFmtId="0" fontId="8" fillId="2" borderId="0" xfId="0" applyFont="1" applyFill="1" applyBorder="1" applyAlignment="1">
      <alignment horizontal="center" wrapText="1"/>
    </xf>
    <xf numFmtId="0" fontId="3" fillId="2" borderId="0" xfId="0" applyFont="1" applyFill="1" applyBorder="1"/>
    <xf numFmtId="0" fontId="3" fillId="0" borderId="0" xfId="0" applyFont="1" applyAlignment="1">
      <alignment horizontal="right" vertical="top"/>
    </xf>
    <xf numFmtId="0" fontId="8" fillId="2" borderId="0" xfId="0" applyFont="1" applyFill="1" applyBorder="1" applyAlignment="1">
      <alignment horizontal="right" vertical="top"/>
    </xf>
    <xf numFmtId="0" fontId="3" fillId="2" borderId="0" xfId="0" applyFont="1" applyFill="1" applyBorder="1" applyAlignment="1">
      <alignment horizontal="right" vertical="top"/>
    </xf>
    <xf numFmtId="0" fontId="3" fillId="0" borderId="0" xfId="0" applyFont="1" applyBorder="1" applyAlignment="1">
      <alignment horizontal="right" vertical="top"/>
    </xf>
    <xf numFmtId="165" fontId="3" fillId="0" borderId="0" xfId="1" applyNumberFormat="1" applyFont="1" applyFill="1" applyBorder="1" applyAlignment="1">
      <alignment horizontal="right" vertical="top"/>
    </xf>
    <xf numFmtId="167" fontId="3" fillId="0" borderId="0" xfId="3" applyNumberFormat="1" applyFont="1" applyFill="1" applyBorder="1" applyAlignment="1">
      <alignment horizontal="right" vertical="top"/>
    </xf>
    <xf numFmtId="3" fontId="3" fillId="0" borderId="0" xfId="0" applyNumberFormat="1" applyFont="1" applyBorder="1" applyAlignment="1">
      <alignment horizontal="right" vertical="top"/>
    </xf>
    <xf numFmtId="4" fontId="3" fillId="0" borderId="0" xfId="0" applyNumberFormat="1" applyFont="1" applyBorder="1" applyAlignment="1">
      <alignment horizontal="right" vertical="top"/>
    </xf>
    <xf numFmtId="171" fontId="3" fillId="0" borderId="0" xfId="0" applyNumberFormat="1" applyFont="1" applyBorder="1" applyAlignment="1">
      <alignment horizontal="right" vertical="top"/>
    </xf>
    <xf numFmtId="10" fontId="3" fillId="0" borderId="0" xfId="3" applyNumberFormat="1" applyFont="1" applyBorder="1" applyAlignment="1">
      <alignment horizontal="right" vertical="top"/>
    </xf>
    <xf numFmtId="170" fontId="3" fillId="0" borderId="0" xfId="0" applyNumberFormat="1" applyFont="1" applyBorder="1" applyAlignment="1">
      <alignment horizontal="right" vertical="top"/>
    </xf>
    <xf numFmtId="10" fontId="3" fillId="0" borderId="0" xfId="0" applyNumberFormat="1" applyFont="1" applyBorder="1" applyAlignment="1">
      <alignment horizontal="right" vertical="top"/>
    </xf>
    <xf numFmtId="0" fontId="3" fillId="0" borderId="0" xfId="0" applyFont="1" applyBorder="1" applyAlignment="1">
      <alignment horizontal="right" vertical="top" wrapText="1"/>
    </xf>
    <xf numFmtId="167" fontId="3" fillId="0" borderId="0" xfId="3" applyNumberFormat="1" applyFont="1" applyBorder="1" applyAlignment="1">
      <alignment horizontal="right" vertical="top"/>
    </xf>
    <xf numFmtId="167" fontId="3" fillId="0" borderId="0" xfId="3" applyNumberFormat="1" applyFont="1" applyFill="1" applyBorder="1" applyAlignment="1">
      <alignment horizontal="right" vertical="top" wrapText="1"/>
    </xf>
    <xf numFmtId="10" fontId="3" fillId="0" borderId="0" xfId="3" applyNumberFormat="1" applyFont="1" applyAlignment="1">
      <alignment horizontal="right" vertical="top"/>
    </xf>
    <xf numFmtId="10" fontId="7" fillId="0" borderId="0" xfId="3" applyNumberFormat="1" applyFont="1" applyAlignment="1">
      <alignment horizontal="right" vertical="top"/>
    </xf>
    <xf numFmtId="0" fontId="8" fillId="2" borderId="0" xfId="0" applyFont="1" applyFill="1" applyBorder="1" applyAlignment="1">
      <alignment horizontal="center" vertical="top"/>
    </xf>
    <xf numFmtId="0" fontId="9" fillId="0" borderId="0" xfId="0" applyFont="1" applyBorder="1" applyAlignment="1">
      <alignment horizontal="right" vertical="top"/>
    </xf>
    <xf numFmtId="3" fontId="9" fillId="0" borderId="0" xfId="0" applyNumberFormat="1" applyFont="1" applyFill="1" applyBorder="1" applyAlignment="1">
      <alignment horizontal="right" vertical="top" wrapText="1"/>
    </xf>
    <xf numFmtId="3" fontId="9" fillId="0" borderId="0" xfId="0" applyNumberFormat="1" applyFont="1" applyFill="1" applyBorder="1" applyAlignment="1">
      <alignment horizontal="right" vertical="top"/>
    </xf>
    <xf numFmtId="4" fontId="9" fillId="0" borderId="0" xfId="0" applyNumberFormat="1" applyFont="1" applyFill="1" applyBorder="1" applyAlignment="1">
      <alignment horizontal="right" vertical="top"/>
    </xf>
    <xf numFmtId="4" fontId="9" fillId="0" borderId="0" xfId="0" applyNumberFormat="1" applyFont="1" applyFill="1" applyBorder="1" applyAlignment="1">
      <alignment horizontal="right" vertical="top" wrapText="1"/>
    </xf>
    <xf numFmtId="164" fontId="9" fillId="0" borderId="0" xfId="1" applyFont="1" applyFill="1" applyBorder="1" applyAlignment="1">
      <alignment horizontal="right" vertical="top"/>
    </xf>
    <xf numFmtId="0" fontId="20" fillId="0" borderId="0" xfId="2" applyFont="1" applyAlignment="1">
      <alignment vertical="top"/>
    </xf>
    <xf numFmtId="0" fontId="3" fillId="0" borderId="0" xfId="0" applyFont="1" applyAlignment="1">
      <alignment vertical="top"/>
    </xf>
    <xf numFmtId="0" fontId="20" fillId="2" borderId="0" xfId="2" applyFont="1" applyFill="1" applyAlignment="1">
      <alignment vertical="top"/>
    </xf>
    <xf numFmtId="0" fontId="8" fillId="2" borderId="0" xfId="0" applyFont="1" applyFill="1" applyAlignment="1">
      <alignment horizontal="center" vertical="top"/>
    </xf>
    <xf numFmtId="0" fontId="8" fillId="2" borderId="0" xfId="0" applyFont="1" applyFill="1" applyAlignment="1">
      <alignment horizontal="right" vertical="top"/>
    </xf>
    <xf numFmtId="0" fontId="3" fillId="2" borderId="0" xfId="0" applyFont="1" applyFill="1" applyAlignment="1">
      <alignment horizontal="right" vertical="top"/>
    </xf>
    <xf numFmtId="0" fontId="3" fillId="2" borderId="0" xfId="0" applyFont="1" applyFill="1" applyAlignment="1">
      <alignment vertical="top"/>
    </xf>
    <xf numFmtId="0" fontId="7" fillId="0" borderId="0" xfId="0" applyFont="1" applyAlignment="1">
      <alignment horizontal="center" vertical="top"/>
    </xf>
    <xf numFmtId="165" fontId="7" fillId="0" borderId="0" xfId="1" applyNumberFormat="1" applyFont="1" applyAlignment="1">
      <alignment horizontal="right" vertical="top"/>
    </xf>
    <xf numFmtId="167" fontId="3" fillId="0" borderId="0" xfId="3" applyNumberFormat="1" applyFont="1" applyFill="1" applyAlignment="1">
      <alignment horizontal="right" vertical="top"/>
    </xf>
    <xf numFmtId="165" fontId="3" fillId="0" borderId="0" xfId="1" applyNumberFormat="1" applyFont="1" applyAlignment="1">
      <alignment horizontal="right" vertical="top"/>
    </xf>
    <xf numFmtId="10" fontId="3" fillId="0" borderId="0" xfId="3" applyNumberFormat="1" applyFont="1" applyFill="1" applyAlignment="1">
      <alignment horizontal="right" vertical="top"/>
    </xf>
    <xf numFmtId="164" fontId="3" fillId="0" borderId="0" xfId="1" applyFont="1" applyAlignment="1">
      <alignment horizontal="right" vertical="top"/>
    </xf>
    <xf numFmtId="0" fontId="7" fillId="0" borderId="0" xfId="0" applyFont="1" applyAlignment="1">
      <alignment horizontal="right" vertical="top"/>
    </xf>
    <xf numFmtId="166" fontId="7" fillId="0" borderId="0" xfId="1" applyNumberFormat="1" applyFont="1" applyAlignment="1">
      <alignment horizontal="right" vertical="top"/>
    </xf>
    <xf numFmtId="166" fontId="3" fillId="0" borderId="0" xfId="1" applyNumberFormat="1" applyFont="1" applyAlignment="1">
      <alignment horizontal="right" vertical="top"/>
    </xf>
    <xf numFmtId="0" fontId="8" fillId="0" borderId="0" xfId="0" applyFont="1" applyAlignment="1">
      <alignment vertical="top"/>
    </xf>
    <xf numFmtId="0" fontId="7" fillId="0" borderId="0" xfId="0" applyFont="1" applyAlignment="1">
      <alignment vertical="top" wrapText="1"/>
    </xf>
    <xf numFmtId="165" fontId="3" fillId="0" borderId="0" xfId="0" applyNumberFormat="1" applyFont="1" applyAlignment="1">
      <alignment horizontal="right" vertical="top"/>
    </xf>
    <xf numFmtId="165" fontId="3" fillId="0" borderId="0" xfId="0" applyNumberFormat="1" applyFont="1" applyAlignment="1">
      <alignment vertical="top"/>
    </xf>
    <xf numFmtId="165" fontId="7" fillId="0" borderId="0" xfId="1" applyNumberFormat="1" applyFont="1" applyFill="1" applyAlignment="1">
      <alignment vertical="top"/>
    </xf>
    <xf numFmtId="165" fontId="7" fillId="0" borderId="0" xfId="1" applyNumberFormat="1" applyFont="1" applyFill="1" applyAlignment="1">
      <alignment horizontal="center" vertical="top"/>
    </xf>
    <xf numFmtId="9" fontId="3" fillId="0" borderId="0" xfId="0" applyNumberFormat="1" applyFont="1" applyAlignment="1">
      <alignment horizontal="right" vertical="top"/>
    </xf>
    <xf numFmtId="10" fontId="3" fillId="0" borderId="0" xfId="0" applyNumberFormat="1" applyFont="1" applyAlignment="1">
      <alignment horizontal="right" vertical="top"/>
    </xf>
    <xf numFmtId="0" fontId="3" fillId="6" borderId="0" xfId="0" applyFont="1" applyFill="1"/>
    <xf numFmtId="0" fontId="32" fillId="6" borderId="0" xfId="0" applyFont="1" applyFill="1"/>
    <xf numFmtId="0" fontId="8" fillId="6" borderId="0" xfId="0" applyFont="1" applyFill="1"/>
    <xf numFmtId="0" fontId="3" fillId="6" borderId="0" xfId="0" applyFont="1" applyFill="1" applyAlignment="1">
      <alignment horizontal="left" indent="2"/>
    </xf>
    <xf numFmtId="0" fontId="33" fillId="6" borderId="0" xfId="0" applyFont="1" applyFill="1" applyAlignment="1">
      <alignment horizontal="left" indent="2"/>
    </xf>
    <xf numFmtId="0" fontId="33" fillId="6" borderId="0" xfId="0" applyFont="1" applyFill="1"/>
    <xf numFmtId="0" fontId="31" fillId="2" borderId="0" xfId="2" applyFont="1" applyFill="1" applyBorder="1" applyAlignment="1">
      <alignment horizontal="left" vertical="center"/>
    </xf>
    <xf numFmtId="0" fontId="31" fillId="2" borderId="0" xfId="2" applyFont="1" applyFill="1"/>
    <xf numFmtId="0" fontId="31" fillId="2" borderId="0" xfId="2" applyFont="1" applyFill="1" applyAlignment="1">
      <alignment vertical="top"/>
    </xf>
    <xf numFmtId="0" fontId="10" fillId="0" borderId="0" xfId="0" applyFont="1" applyAlignment="1">
      <alignment horizontal="left" indent="4"/>
    </xf>
    <xf numFmtId="0" fontId="34" fillId="0" borderId="0" xfId="0" applyFont="1" applyAlignment="1">
      <alignment horizontal="justify" vertical="top"/>
    </xf>
    <xf numFmtId="0" fontId="24" fillId="0" borderId="0" xfId="0" applyFont="1" applyAlignment="1">
      <alignment horizontal="left" vertical="top" indent="2"/>
    </xf>
    <xf numFmtId="167" fontId="3" fillId="0" borderId="0" xfId="3" applyNumberFormat="1" applyFont="1"/>
    <xf numFmtId="9" fontId="7" fillId="0" borderId="0" xfId="3" applyFont="1" applyFill="1"/>
    <xf numFmtId="167" fontId="3" fillId="0" borderId="0" xfId="3" applyNumberFormat="1" applyFont="1" applyAlignment="1">
      <alignment vertical="top"/>
    </xf>
    <xf numFmtId="167" fontId="3" fillId="0" borderId="0" xfId="0" applyNumberFormat="1" applyFont="1" applyAlignment="1">
      <alignment vertical="top"/>
    </xf>
    <xf numFmtId="166" fontId="3" fillId="0" borderId="0" xfId="1" applyNumberFormat="1" applyFont="1"/>
    <xf numFmtId="166" fontId="24" fillId="0" borderId="0" xfId="1" applyNumberFormat="1" applyFont="1" applyFill="1"/>
    <xf numFmtId="166" fontId="10" fillId="0" borderId="0" xfId="1" applyNumberFormat="1" applyFont="1"/>
    <xf numFmtId="165" fontId="6" fillId="0" borderId="0" xfId="1" applyNumberFormat="1" applyFont="1" applyFill="1" applyAlignment="1">
      <alignment horizontal="right"/>
    </xf>
    <xf numFmtId="167" fontId="8" fillId="0" borderId="0" xfId="3" applyNumberFormat="1" applyFont="1" applyFill="1" applyAlignment="1">
      <alignment horizontal="right"/>
    </xf>
    <xf numFmtId="166" fontId="8" fillId="0" borderId="0" xfId="1" applyNumberFormat="1" applyFont="1"/>
    <xf numFmtId="169" fontId="3" fillId="0" borderId="0" xfId="1" applyNumberFormat="1" applyFont="1"/>
    <xf numFmtId="4" fontId="36" fillId="0" borderId="0" xfId="0" applyNumberFormat="1" applyFont="1"/>
    <xf numFmtId="0" fontId="8" fillId="2" borderId="0" xfId="0" applyFont="1" applyFill="1" applyBorder="1" applyAlignment="1">
      <alignment horizontal="right"/>
    </xf>
    <xf numFmtId="164" fontId="3" fillId="0" borderId="0" xfId="1" applyFont="1" applyFill="1" applyBorder="1" applyAlignment="1">
      <alignment vertical="top"/>
    </xf>
    <xf numFmtId="0" fontId="3" fillId="0" borderId="0" xfId="0" applyFont="1" applyFill="1" applyBorder="1"/>
    <xf numFmtId="167" fontId="3" fillId="0" borderId="0" xfId="3" applyNumberFormat="1" applyFont="1" applyBorder="1" applyAlignment="1">
      <alignment vertical="top"/>
    </xf>
    <xf numFmtId="166" fontId="3" fillId="0" borderId="0" xfId="1" applyNumberFormat="1" applyFont="1" applyFill="1"/>
    <xf numFmtId="0" fontId="3" fillId="0" borderId="0" xfId="0" applyFont="1" applyFill="1" applyAlignment="1">
      <alignment horizontal="right"/>
    </xf>
    <xf numFmtId="166" fontId="6" fillId="0" borderId="0" xfId="1" applyNumberFormat="1" applyFont="1" applyFill="1"/>
    <xf numFmtId="0" fontId="3" fillId="6" borderId="0" xfId="0" applyFont="1" applyFill="1" applyAlignment="1">
      <alignment horizontal="left" vertical="top" wrapText="1" indent="2"/>
    </xf>
    <xf numFmtId="0" fontId="31" fillId="0" borderId="0" xfId="2" applyFont="1" applyAlignment="1">
      <alignment horizontal="left" vertical="top"/>
    </xf>
    <xf numFmtId="0" fontId="12" fillId="5" borderId="0" xfId="0" applyFont="1" applyFill="1" applyAlignment="1">
      <alignment horizontal="center" vertical="center"/>
    </xf>
    <xf numFmtId="0" fontId="18" fillId="0" borderId="0" xfId="2" applyFont="1" applyAlignment="1">
      <alignment horizontal="left" vertical="top"/>
    </xf>
    <xf numFmtId="0" fontId="35" fillId="0" borderId="0" xfId="2" applyFont="1" applyAlignment="1">
      <alignment horizontal="left" vertical="top" wrapText="1"/>
    </xf>
    <xf numFmtId="0" fontId="8" fillId="2" borderId="0" xfId="0" applyFont="1" applyFill="1" applyBorder="1" applyAlignment="1">
      <alignment horizontal="center" vertical="top"/>
    </xf>
    <xf numFmtId="0" fontId="8" fillId="2" borderId="0" xfId="0" applyFont="1" applyFill="1" applyBorder="1" applyAlignment="1">
      <alignment horizontal="center" vertical="center"/>
    </xf>
    <xf numFmtId="171" fontId="3" fillId="0" borderId="0" xfId="3" applyNumberFormat="1" applyFont="1" applyFill="1" applyAlignment="1">
      <alignment horizontal="right"/>
    </xf>
    <xf numFmtId="170" fontId="7" fillId="0" borderId="0" xfId="1" applyNumberFormat="1" applyFont="1" applyFill="1" applyAlignment="1">
      <alignment horizontal="right"/>
    </xf>
    <xf numFmtId="171" fontId="3" fillId="0" borderId="0" xfId="0" applyNumberFormat="1" applyFont="1" applyFill="1"/>
  </cellXfs>
  <cellStyles count="5">
    <cellStyle name="Гиперссылка" xfId="2" builtinId="8"/>
    <cellStyle name="Обычный" xfId="0" builtinId="0"/>
    <cellStyle name="Процентный" xfId="3" builtinId="5"/>
    <cellStyle name="Финансовый" xfId="1" builtinId="3"/>
    <cellStyle name="Финансовый 2" xfId="4"/>
  </cellStyles>
  <dxfs count="0"/>
  <tableStyles count="0" defaultTableStyle="TableStyleMedium2" defaultPivotStyle="PivotStyleLight16"/>
  <colors>
    <mruColors>
      <color rgb="FF1B68AE"/>
      <color rgb="FFE9E0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23585</xdr:colOff>
      <xdr:row>10</xdr:row>
      <xdr:rowOff>266700</xdr:rowOff>
    </xdr:from>
    <xdr:to>
      <xdr:col>3</xdr:col>
      <xdr:colOff>161925</xdr:colOff>
      <xdr:row>12</xdr:row>
      <xdr:rowOff>168375</xdr:rowOff>
    </xdr:to>
    <xdr:pic>
      <xdr:nvPicPr>
        <xdr:cNvPr id="3" name="Рисунок 2">
          <a:extLst>
            <a:ext uri="{FF2B5EF4-FFF2-40B4-BE49-F238E27FC236}">
              <a16:creationId xmlns:a16="http://schemas.microsoft.com/office/drawing/2014/main" id="{2A32E285-33C2-3AAE-CFA4-05F35FFE6A8F}"/>
            </a:ext>
          </a:extLst>
        </xdr:cNvPr>
        <xdr:cNvPicPr>
          <a:picLocks noChangeAspect="1"/>
        </xdr:cNvPicPr>
      </xdr:nvPicPr>
      <xdr:blipFill>
        <a:blip xmlns:r="http://schemas.openxmlformats.org/officeDocument/2006/relationships" r:embed="rId1"/>
        <a:stretch>
          <a:fillRect/>
        </a:stretch>
      </xdr:blipFill>
      <xdr:spPr>
        <a:xfrm>
          <a:off x="804635" y="2619375"/>
          <a:ext cx="1700440" cy="7017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mrsk-1.ru/investors/indicators/credit-rates/"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sl.rosstat.gov.ru/storage/mediabank/88_18-06-2025.html" TargetMode="External"/><Relationship Id="rId2" Type="http://schemas.openxmlformats.org/officeDocument/2006/relationships/hyperlink" Target="https://www.mrsk-1.ru/investors/indicators/rates/rates_transmission/" TargetMode="External"/><Relationship Id="rId1" Type="http://schemas.openxmlformats.org/officeDocument/2006/relationships/hyperlink" Target="https://www.cbr.ru/hd_base/inf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mrsk-1.ru/investors/indicators/grid-connection/" TargetMode="External"/><Relationship Id="rId7" Type="http://schemas.openxmlformats.org/officeDocument/2006/relationships/printerSettings" Target="../printerSettings/printerSettings1.bin"/><Relationship Id="rId2" Type="http://schemas.openxmlformats.org/officeDocument/2006/relationships/hyperlink" Target="https://www.mrsk-1.ru/investors/indicators/production-potential/" TargetMode="External"/><Relationship Id="rId1" Type="http://schemas.openxmlformats.org/officeDocument/2006/relationships/hyperlink" Target="https://www.mrsk-1.ru/investors/indicators/electrical-energy-transmission/" TargetMode="External"/><Relationship Id="rId6" Type="http://schemas.openxmlformats.org/officeDocument/2006/relationships/hyperlink" Target="https://www.mrsk-1.ru/investors/indicators/activity/2025/" TargetMode="External"/><Relationship Id="rId5" Type="http://schemas.openxmlformats.org/officeDocument/2006/relationships/hyperlink" Target="https://www.mrsk-1.ru/investors/indicators/repair-program/" TargetMode="External"/><Relationship Id="rId4" Type="http://schemas.openxmlformats.org/officeDocument/2006/relationships/hyperlink" Target="https://www.mrsk-1.ru/investors/indicators/reliability-power-supply-indicators/"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https://www.mrsk-1.ru/investors/indicators/financial/" TargetMode="External"/><Relationship Id="rId1" Type="http://schemas.openxmlformats.org/officeDocument/2006/relationships/hyperlink" Target="https://www.mrsk-1.ru/investors/indicators/financial/"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mrsk-1.ru/investors/indicators/financial/" TargetMode="External"/><Relationship Id="rId2" Type="http://schemas.openxmlformats.org/officeDocument/2006/relationships/hyperlink" Target="https://www.mrsk-1.ru/investors/indicators/financial/" TargetMode="External"/><Relationship Id="rId1" Type="http://schemas.openxmlformats.org/officeDocument/2006/relationships/hyperlink" Target="https://www.mrsk-1.ru/investors/indicators/financial/" TargetMode="External"/><Relationship Id="rId5" Type="http://schemas.openxmlformats.org/officeDocument/2006/relationships/printerSettings" Target="../printerSettings/printerSettings2.bin"/><Relationship Id="rId4" Type="http://schemas.openxmlformats.org/officeDocument/2006/relationships/hyperlink" Target="https://www.mrsk-1.ru/investors/indicators/investment_activity/"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mrsk-1.ru/investors/dividend/dividend_history/" TargetMode="External"/><Relationship Id="rId1" Type="http://schemas.openxmlformats.org/officeDocument/2006/relationships/hyperlink" Target="https://www.moex.com/s147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3"/>
  <sheetViews>
    <sheetView tabSelected="1" zoomScaleNormal="100" workbookViewId="0">
      <selection activeCell="E13" sqref="E13"/>
    </sheetView>
  </sheetViews>
  <sheetFormatPr defaultColWidth="9.109375" defaultRowHeight="15.75"/>
  <cols>
    <col min="1" max="6" width="9.109375" style="6"/>
    <col min="7" max="7" width="3" style="6" customWidth="1"/>
    <col min="8" max="8" width="4.44140625" style="6" customWidth="1"/>
    <col min="9" max="9" width="1.109375" style="6" customWidth="1"/>
    <col min="10" max="10" width="3.109375" style="6" customWidth="1"/>
    <col min="11" max="11" width="2.109375" style="6" customWidth="1"/>
    <col min="12" max="18" width="9.109375" style="182"/>
    <col min="19" max="16384" width="9.109375" style="6"/>
  </cols>
  <sheetData>
    <row r="1" spans="2:17" ht="3.95" customHeight="1"/>
    <row r="2" spans="2:17" ht="23.25">
      <c r="B2" s="8" t="s">
        <v>268</v>
      </c>
      <c r="C2" s="9"/>
    </row>
    <row r="3" spans="2:17" ht="23.25">
      <c r="B3" s="43" t="s">
        <v>269</v>
      </c>
      <c r="C3" s="9"/>
      <c r="L3" s="183" t="s">
        <v>270</v>
      </c>
    </row>
    <row r="4" spans="2:17" ht="23.25">
      <c r="B4" s="8" t="s">
        <v>195</v>
      </c>
      <c r="C4" s="9"/>
      <c r="L4" s="184" t="s">
        <v>188</v>
      </c>
    </row>
    <row r="5" spans="2:17" ht="35.25" customHeight="1">
      <c r="B5" s="69" t="s">
        <v>282</v>
      </c>
      <c r="C5" s="7"/>
      <c r="L5" s="213" t="s">
        <v>271</v>
      </c>
      <c r="M5" s="213"/>
      <c r="N5" s="213"/>
      <c r="O5" s="213"/>
      <c r="P5" s="213"/>
      <c r="Q5" s="213"/>
    </row>
    <row r="6" spans="2:17" ht="14.25" customHeight="1">
      <c r="B6" s="10"/>
      <c r="C6" s="9"/>
      <c r="L6" s="185" t="s">
        <v>189</v>
      </c>
    </row>
    <row r="7" spans="2:17" ht="17.25" customHeight="1">
      <c r="B7" s="10"/>
      <c r="C7" s="9"/>
      <c r="L7" s="186" t="s">
        <v>190</v>
      </c>
      <c r="M7" s="187"/>
    </row>
    <row r="8" spans="2:17" ht="7.7" customHeight="1">
      <c r="B8" s="10"/>
      <c r="C8" s="9"/>
    </row>
    <row r="9" spans="2:17" ht="23.25">
      <c r="C9" s="9"/>
      <c r="L9" s="184" t="s">
        <v>191</v>
      </c>
    </row>
    <row r="10" spans="2:17" ht="14.85" customHeight="1">
      <c r="B10" s="10"/>
      <c r="C10" s="9"/>
      <c r="L10" s="184" t="s">
        <v>192</v>
      </c>
      <c r="M10" s="184"/>
      <c r="N10" s="184"/>
      <c r="O10" s="184"/>
      <c r="P10" s="184"/>
      <c r="Q10" s="184"/>
    </row>
    <row r="11" spans="2:17" ht="49.35" customHeight="1">
      <c r="B11" s="10"/>
      <c r="C11" s="9"/>
      <c r="L11" s="213" t="s">
        <v>272</v>
      </c>
      <c r="M11" s="213"/>
      <c r="N11" s="213"/>
      <c r="O11" s="213"/>
      <c r="P11" s="213"/>
      <c r="Q11" s="213"/>
    </row>
    <row r="12" spans="2:17" ht="14.85" customHeight="1">
      <c r="C12" s="9"/>
      <c r="L12" s="185" t="s">
        <v>193</v>
      </c>
    </row>
    <row r="13" spans="2:17">
      <c r="L13" s="186" t="s">
        <v>194</v>
      </c>
      <c r="M13" s="187"/>
      <c r="N13" s="187"/>
    </row>
  </sheetData>
  <mergeCells count="2">
    <mergeCell ref="L5:Q5"/>
    <mergeCell ref="L11:Q11"/>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
  <sheetViews>
    <sheetView zoomScaleNormal="100" workbookViewId="0">
      <selection activeCell="B18" sqref="B18"/>
    </sheetView>
  </sheetViews>
  <sheetFormatPr defaultColWidth="14.88671875" defaultRowHeight="15"/>
  <cols>
    <col min="1" max="1" width="24.77734375" style="39" customWidth="1"/>
    <col min="2" max="16384" width="14.88671875" style="39"/>
  </cols>
  <sheetData>
    <row r="1" spans="1:19" ht="16.7" customHeight="1">
      <c r="A1" s="45" t="s">
        <v>199</v>
      </c>
      <c r="B1" s="45"/>
      <c r="C1" s="45"/>
      <c r="D1" s="45"/>
      <c r="E1" s="45"/>
      <c r="Q1" s="41"/>
      <c r="R1" s="46"/>
      <c r="S1" s="46"/>
    </row>
    <row r="2" spans="1:19" ht="16.7" customHeight="1">
      <c r="A2" s="45"/>
      <c r="B2" s="45"/>
      <c r="C2" s="45"/>
      <c r="D2" s="45"/>
      <c r="E2" s="45"/>
      <c r="Q2" s="41"/>
      <c r="R2" s="46"/>
      <c r="S2" s="46"/>
    </row>
    <row r="3" spans="1:19">
      <c r="A3" s="54" t="s">
        <v>41</v>
      </c>
      <c r="B3" s="42"/>
      <c r="C3" s="42"/>
      <c r="D3" s="42"/>
    </row>
    <row r="4" spans="1:19" ht="43.35" customHeight="1">
      <c r="A4" s="64" t="s">
        <v>42</v>
      </c>
      <c r="B4" s="65" t="s">
        <v>43</v>
      </c>
      <c r="C4" s="65" t="s">
        <v>44</v>
      </c>
      <c r="D4" s="66" t="s">
        <v>45</v>
      </c>
    </row>
    <row r="5" spans="1:19">
      <c r="A5" s="55" t="s">
        <v>46</v>
      </c>
      <c r="B5" s="98" t="s">
        <v>47</v>
      </c>
      <c r="C5" s="56">
        <v>45993</v>
      </c>
      <c r="D5" s="57" t="s">
        <v>48</v>
      </c>
    </row>
    <row r="6" spans="1:19">
      <c r="A6" s="58" t="s">
        <v>46</v>
      </c>
      <c r="B6" s="99" t="s">
        <v>47</v>
      </c>
      <c r="C6" s="59">
        <v>45636</v>
      </c>
      <c r="D6" s="60" t="s">
        <v>48</v>
      </c>
    </row>
    <row r="7" spans="1:19">
      <c r="A7" s="58" t="s">
        <v>46</v>
      </c>
      <c r="B7" s="99" t="s">
        <v>47</v>
      </c>
      <c r="C7" s="59">
        <v>45273</v>
      </c>
      <c r="D7" s="60" t="s">
        <v>49</v>
      </c>
    </row>
    <row r="8" spans="1:19">
      <c r="A8" s="58" t="s">
        <v>50</v>
      </c>
      <c r="B8" s="99" t="s">
        <v>47</v>
      </c>
      <c r="C8" s="59">
        <v>44911</v>
      </c>
      <c r="D8" s="60" t="s">
        <v>48</v>
      </c>
    </row>
    <row r="9" spans="1:19">
      <c r="A9" s="58" t="s">
        <v>50</v>
      </c>
      <c r="B9" s="99" t="s">
        <v>47</v>
      </c>
      <c r="C9" s="59">
        <v>44547</v>
      </c>
      <c r="D9" s="60" t="s">
        <v>49</v>
      </c>
    </row>
    <row r="10" spans="1:19">
      <c r="A10" s="58" t="s">
        <v>51</v>
      </c>
      <c r="B10" s="99" t="s">
        <v>47</v>
      </c>
      <c r="C10" s="59">
        <v>44183</v>
      </c>
      <c r="D10" s="60" t="s">
        <v>48</v>
      </c>
    </row>
    <row r="11" spans="1:19">
      <c r="A11" s="58" t="s">
        <v>51</v>
      </c>
      <c r="B11" s="99" t="s">
        <v>47</v>
      </c>
      <c r="C11" s="59">
        <v>43818</v>
      </c>
      <c r="D11" s="60" t="s">
        <v>48</v>
      </c>
    </row>
    <row r="12" spans="1:19">
      <c r="A12" s="58" t="s">
        <v>51</v>
      </c>
      <c r="B12" s="99" t="s">
        <v>47</v>
      </c>
      <c r="C12" s="59">
        <v>43462</v>
      </c>
      <c r="D12" s="60" t="s">
        <v>48</v>
      </c>
    </row>
    <row r="13" spans="1:19">
      <c r="A13" s="61" t="s">
        <v>51</v>
      </c>
      <c r="B13" s="100" t="s">
        <v>47</v>
      </c>
      <c r="C13" s="62">
        <v>43150</v>
      </c>
      <c r="D13" s="63" t="s">
        <v>49</v>
      </c>
    </row>
  </sheetData>
  <hyperlinks>
    <hyperlink ref="A3" r:id="rId1"/>
    <hyperlink ref="A1" location="Содержание!A1" display="← К СОДЕРЖАНИЮ"/>
  </hyperlink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6"/>
  <sheetViews>
    <sheetView zoomScaleNormal="100" workbookViewId="0">
      <pane xSplit="2" topLeftCell="L1" activePane="topRight" state="frozen"/>
      <selection pane="topRight" activeCell="A42" sqref="A42"/>
    </sheetView>
  </sheetViews>
  <sheetFormatPr defaultColWidth="10.88671875" defaultRowHeight="15"/>
  <cols>
    <col min="1" max="1" width="61.44140625" style="39" customWidth="1"/>
    <col min="2" max="2" width="19" style="39" customWidth="1"/>
    <col min="3" max="4" width="10.88671875" style="134"/>
    <col min="5" max="5" width="17.33203125" style="134" customWidth="1"/>
    <col min="6" max="12" width="10.88671875" style="134"/>
    <col min="13" max="13" width="12" style="134" bestFit="1" customWidth="1"/>
    <col min="14" max="15" width="10.88671875" style="134"/>
    <col min="16" max="16" width="10.88671875" style="39"/>
    <col min="17" max="17" width="12" style="39" bestFit="1" customWidth="1"/>
    <col min="18" max="16384" width="10.88671875" style="39"/>
  </cols>
  <sheetData>
    <row r="1" spans="1:18" ht="16.7" customHeight="1">
      <c r="A1" s="45" t="s">
        <v>199</v>
      </c>
      <c r="B1" s="45"/>
      <c r="C1" s="75"/>
      <c r="D1" s="75"/>
      <c r="P1" s="41"/>
      <c r="Q1" s="46"/>
      <c r="R1" s="46"/>
    </row>
    <row r="2" spans="1:18">
      <c r="A2" s="47"/>
      <c r="B2" s="68"/>
    </row>
    <row r="3" spans="1:18" s="133" customFormat="1">
      <c r="A3" s="131" t="s">
        <v>138</v>
      </c>
      <c r="B3" s="132" t="s">
        <v>266</v>
      </c>
      <c r="C3" s="135">
        <v>2023</v>
      </c>
      <c r="D3" s="135">
        <v>2024</v>
      </c>
      <c r="E3" s="135" t="s">
        <v>166</v>
      </c>
      <c r="F3" s="136"/>
      <c r="G3" s="135" t="s">
        <v>0</v>
      </c>
      <c r="H3" s="135" t="s">
        <v>1</v>
      </c>
      <c r="I3" s="135" t="s">
        <v>166</v>
      </c>
      <c r="J3" s="136"/>
      <c r="K3" s="135" t="s">
        <v>2</v>
      </c>
      <c r="L3" s="135" t="s">
        <v>3</v>
      </c>
      <c r="M3" s="135" t="s">
        <v>166</v>
      </c>
      <c r="N3" s="136"/>
      <c r="O3" s="135" t="s">
        <v>4</v>
      </c>
      <c r="P3" s="206" t="s">
        <v>5</v>
      </c>
      <c r="Q3" s="135" t="s">
        <v>166</v>
      </c>
    </row>
    <row r="4" spans="1:18" s="107" customFormat="1">
      <c r="A4" s="108" t="s">
        <v>168</v>
      </c>
      <c r="B4" s="109"/>
      <c r="C4" s="137"/>
      <c r="D4" s="137"/>
      <c r="E4" s="137"/>
      <c r="F4" s="137"/>
      <c r="G4" s="137"/>
      <c r="H4" s="137"/>
      <c r="I4" s="137"/>
      <c r="J4" s="137"/>
      <c r="K4" s="137"/>
      <c r="L4" s="137"/>
      <c r="M4" s="137"/>
      <c r="N4" s="137"/>
      <c r="O4" s="137"/>
    </row>
    <row r="5" spans="1:18" s="107" customFormat="1" ht="30">
      <c r="A5" s="127" t="s">
        <v>137</v>
      </c>
      <c r="B5" s="109" t="s">
        <v>135</v>
      </c>
      <c r="C5" s="138">
        <v>51677.2</v>
      </c>
      <c r="D5" s="138">
        <v>49188</v>
      </c>
      <c r="E5" s="139">
        <f>D5/C5-1</f>
        <v>-4.8168244409526828E-2</v>
      </c>
      <c r="F5" s="137"/>
      <c r="G5" s="138">
        <v>12060.9</v>
      </c>
      <c r="H5" s="138">
        <v>11817.8</v>
      </c>
      <c r="I5" s="139">
        <f>H5/G5-1</f>
        <v>-2.0156041423111115E-2</v>
      </c>
      <c r="J5" s="138"/>
      <c r="K5" s="138">
        <v>23923.200000000001</v>
      </c>
      <c r="L5" s="138">
        <v>24032</v>
      </c>
      <c r="M5" s="139">
        <f>L5/K5-1</f>
        <v>4.5478865703585392E-3</v>
      </c>
      <c r="N5" s="138"/>
      <c r="O5" s="138">
        <v>36127.300000000003</v>
      </c>
      <c r="P5" s="207">
        <v>35910.199999999997</v>
      </c>
      <c r="Q5" s="209">
        <f>P5/O5-1</f>
        <v>-6.0093059819030792E-3</v>
      </c>
    </row>
    <row r="6" spans="1:18" s="107" customFormat="1" ht="30">
      <c r="A6" s="127" t="s">
        <v>136</v>
      </c>
      <c r="B6" s="109" t="s">
        <v>135</v>
      </c>
      <c r="C6" s="138">
        <v>69015.3</v>
      </c>
      <c r="D6" s="138">
        <v>69096.899999999994</v>
      </c>
      <c r="E6" s="139">
        <f>D6/C6-1</f>
        <v>1.182346523162181E-3</v>
      </c>
      <c r="F6" s="137"/>
      <c r="G6" s="138">
        <v>32338.7</v>
      </c>
      <c r="H6" s="138">
        <v>28723.599999999999</v>
      </c>
      <c r="I6" s="139">
        <f>H6/G6-1</f>
        <v>-0.11178866188189385</v>
      </c>
      <c r="J6" s="138"/>
      <c r="K6" s="138">
        <v>39984.699999999997</v>
      </c>
      <c r="L6" s="138">
        <v>36522.1</v>
      </c>
      <c r="M6" s="139">
        <f>L6/K6-1</f>
        <v>-8.659812378234677E-2</v>
      </c>
      <c r="N6" s="138"/>
      <c r="O6" s="138">
        <v>44485.599999999999</v>
      </c>
      <c r="P6" s="207">
        <v>40998.300000000003</v>
      </c>
      <c r="Q6" s="209">
        <f t="shared" ref="Q6:Q14" si="0">P6/O6-1</f>
        <v>-7.8391659323466367E-2</v>
      </c>
    </row>
    <row r="7" spans="1:18" s="107" customFormat="1">
      <c r="A7" s="108" t="s">
        <v>169</v>
      </c>
      <c r="B7" s="109" t="s">
        <v>132</v>
      </c>
      <c r="C7" s="140">
        <v>1248000</v>
      </c>
      <c r="D7" s="140">
        <v>1198000</v>
      </c>
      <c r="E7" s="139">
        <f>D7/C7-1</f>
        <v>-4.0064102564102533E-2</v>
      </c>
      <c r="F7" s="137"/>
      <c r="G7" s="137"/>
      <c r="H7" s="137"/>
      <c r="I7" s="137"/>
      <c r="J7" s="137"/>
      <c r="K7" s="137"/>
      <c r="L7" s="137"/>
      <c r="M7" s="137"/>
      <c r="N7" s="137"/>
      <c r="O7" s="137"/>
      <c r="P7" s="207"/>
      <c r="Q7" s="209"/>
    </row>
    <row r="8" spans="1:18" s="107" customFormat="1">
      <c r="A8" s="128" t="s">
        <v>134</v>
      </c>
      <c r="B8" s="109" t="s">
        <v>170</v>
      </c>
      <c r="C8" s="141">
        <v>42947.6</v>
      </c>
      <c r="D8" s="141">
        <v>43850.2</v>
      </c>
      <c r="E8" s="139">
        <f>D8/C8-1</f>
        <v>2.1016308245396687E-2</v>
      </c>
      <c r="F8" s="137"/>
      <c r="G8" s="137"/>
      <c r="H8" s="137"/>
      <c r="I8" s="137"/>
      <c r="J8" s="137"/>
      <c r="K8" s="137"/>
      <c r="L8" s="137"/>
      <c r="M8" s="137"/>
      <c r="N8" s="137"/>
      <c r="O8" s="137"/>
      <c r="P8" s="207"/>
      <c r="Q8" s="209"/>
    </row>
    <row r="9" spans="1:18" s="107" customFormat="1">
      <c r="A9" s="128" t="s">
        <v>133</v>
      </c>
      <c r="B9" s="109" t="s">
        <v>171</v>
      </c>
      <c r="C9" s="137">
        <v>107.2</v>
      </c>
      <c r="D9" s="137">
        <v>102.5</v>
      </c>
      <c r="E9" s="139">
        <f t="shared" ref="E9:E10" si="1">D9/C9-1</f>
        <v>-4.3843283582089554E-2</v>
      </c>
      <c r="F9" s="137"/>
      <c r="G9" s="137"/>
      <c r="H9" s="137"/>
      <c r="I9" s="137"/>
      <c r="J9" s="137"/>
      <c r="K9" s="137"/>
      <c r="L9" s="137"/>
      <c r="M9" s="137"/>
      <c r="N9" s="137"/>
      <c r="O9" s="137"/>
      <c r="P9" s="207"/>
      <c r="Q9" s="209"/>
    </row>
    <row r="10" spans="1:18" s="107" customFormat="1">
      <c r="A10" s="129" t="s">
        <v>165</v>
      </c>
      <c r="B10" s="109" t="s">
        <v>130</v>
      </c>
      <c r="C10" s="142">
        <v>186.29999999999998</v>
      </c>
      <c r="D10" s="142">
        <v>194.1</v>
      </c>
      <c r="E10" s="139">
        <f t="shared" si="1"/>
        <v>4.1867954911433136E-2</v>
      </c>
      <c r="F10" s="137"/>
      <c r="G10" s="137"/>
      <c r="H10" s="137"/>
      <c r="I10" s="137"/>
      <c r="J10" s="137"/>
      <c r="K10" s="137"/>
      <c r="L10" s="137"/>
      <c r="M10" s="137"/>
      <c r="N10" s="137"/>
      <c r="O10" s="137"/>
      <c r="P10" s="207"/>
      <c r="Q10" s="209"/>
    </row>
    <row r="11" spans="1:18" s="107" customFormat="1">
      <c r="A11" s="107" t="s">
        <v>131</v>
      </c>
      <c r="B11" s="106" t="s">
        <v>130</v>
      </c>
      <c r="C11" s="137">
        <v>1.4</v>
      </c>
      <c r="D11" s="137">
        <v>1.4</v>
      </c>
      <c r="E11" s="137"/>
      <c r="F11" s="137"/>
      <c r="G11" s="137"/>
      <c r="H11" s="137"/>
      <c r="I11" s="137"/>
      <c r="J11" s="137"/>
      <c r="K11" s="137"/>
      <c r="L11" s="137"/>
      <c r="M11" s="137"/>
      <c r="N11" s="137"/>
      <c r="O11" s="137"/>
      <c r="P11" s="207"/>
      <c r="Q11" s="209"/>
    </row>
    <row r="12" spans="1:18" s="107" customFormat="1">
      <c r="A12" s="108" t="s">
        <v>179</v>
      </c>
      <c r="B12" s="109" t="s">
        <v>167</v>
      </c>
      <c r="C12" s="142">
        <v>9482.2999999999993</v>
      </c>
      <c r="D12" s="142">
        <v>9293.7000000000007</v>
      </c>
      <c r="E12" s="143">
        <f t="shared" ref="E12" si="2">D12/C12-1</f>
        <v>-1.9889689210423445E-2</v>
      </c>
      <c r="F12" s="137"/>
      <c r="G12" s="137"/>
      <c r="H12" s="137"/>
      <c r="I12" s="137"/>
      <c r="J12" s="137"/>
      <c r="K12" s="137"/>
      <c r="L12" s="137"/>
      <c r="M12" s="137"/>
      <c r="N12" s="137"/>
      <c r="O12" s="137"/>
      <c r="P12" s="207"/>
      <c r="Q12" s="209"/>
    </row>
    <row r="13" spans="1:18" s="107" customFormat="1">
      <c r="A13" s="108" t="s">
        <v>129</v>
      </c>
      <c r="B13" s="109" t="s">
        <v>128</v>
      </c>
      <c r="C13" s="144">
        <v>1002.5</v>
      </c>
      <c r="D13" s="144">
        <v>1072.5</v>
      </c>
      <c r="E13" s="143">
        <f>D13/C13-1</f>
        <v>6.9825436408977648E-2</v>
      </c>
      <c r="F13" s="137"/>
      <c r="G13" s="137"/>
      <c r="H13" s="137"/>
      <c r="I13" s="137"/>
      <c r="J13" s="137"/>
      <c r="K13" s="137"/>
      <c r="L13" s="137"/>
      <c r="M13" s="137"/>
      <c r="N13" s="137"/>
      <c r="O13" s="137"/>
      <c r="P13" s="207"/>
      <c r="Q13" s="209"/>
    </row>
    <row r="14" spans="1:18" s="107" customFormat="1">
      <c r="A14" s="108" t="s">
        <v>172</v>
      </c>
      <c r="B14" s="106" t="s">
        <v>139</v>
      </c>
      <c r="C14" s="138">
        <v>42.3</v>
      </c>
      <c r="D14" s="138">
        <v>45.5</v>
      </c>
      <c r="E14" s="139">
        <f t="shared" ref="E14" si="3">D14/C14-1</f>
        <v>7.5650118203309802E-2</v>
      </c>
      <c r="F14" s="137"/>
      <c r="G14" s="138">
        <v>4.2</v>
      </c>
      <c r="H14" s="138">
        <v>10</v>
      </c>
      <c r="I14" s="139">
        <f t="shared" ref="I14" si="4">H14/G14-1</f>
        <v>1.3809523809523809</v>
      </c>
      <c r="J14" s="138"/>
      <c r="K14" s="138">
        <v>17.100000000000001</v>
      </c>
      <c r="L14" s="138">
        <v>31.8</v>
      </c>
      <c r="M14" s="139">
        <f t="shared" ref="M14" si="5">L14/K14-1</f>
        <v>0.85964912280701733</v>
      </c>
      <c r="N14" s="138"/>
      <c r="O14" s="138">
        <v>25.7</v>
      </c>
      <c r="P14" s="207">
        <v>44.4</v>
      </c>
      <c r="Q14" s="209">
        <f t="shared" si="0"/>
        <v>0.72762645914396895</v>
      </c>
    </row>
    <row r="15" spans="1:18" s="107" customFormat="1">
      <c r="A15" s="108"/>
      <c r="B15" s="106"/>
      <c r="C15" s="138"/>
      <c r="D15" s="138"/>
      <c r="E15" s="139"/>
      <c r="F15" s="137"/>
      <c r="G15" s="138"/>
      <c r="H15" s="138"/>
      <c r="I15" s="139"/>
      <c r="J15" s="138"/>
      <c r="K15" s="138"/>
      <c r="L15" s="138"/>
      <c r="M15" s="139"/>
      <c r="N15" s="138"/>
      <c r="O15" s="138"/>
    </row>
    <row r="16" spans="1:18" s="107" customFormat="1">
      <c r="C16" s="137"/>
      <c r="D16" s="137"/>
      <c r="E16" s="137"/>
      <c r="F16" s="137"/>
      <c r="G16" s="137"/>
      <c r="H16" s="137"/>
      <c r="I16" s="137"/>
      <c r="J16" s="137"/>
      <c r="K16" s="137"/>
      <c r="L16" s="137"/>
      <c r="M16" s="137"/>
      <c r="N16" s="137"/>
      <c r="O16" s="137"/>
    </row>
    <row r="17" spans="1:17" s="133" customFormat="1">
      <c r="A17" s="131" t="s">
        <v>164</v>
      </c>
      <c r="B17" s="132" t="s">
        <v>266</v>
      </c>
      <c r="C17" s="135">
        <v>2023</v>
      </c>
      <c r="D17" s="135">
        <v>2024</v>
      </c>
      <c r="E17" s="135" t="s">
        <v>166</v>
      </c>
      <c r="F17" s="136"/>
      <c r="G17" s="135"/>
      <c r="H17" s="135"/>
      <c r="I17" s="135"/>
      <c r="J17" s="136"/>
      <c r="K17" s="135"/>
      <c r="L17" s="135"/>
      <c r="M17" s="135"/>
      <c r="N17" s="136"/>
      <c r="O17" s="135"/>
      <c r="P17" s="206"/>
      <c r="Q17" s="135"/>
    </row>
    <row r="18" spans="1:17" s="107" customFormat="1">
      <c r="A18" s="108" t="s">
        <v>163</v>
      </c>
      <c r="B18" s="106" t="s">
        <v>139</v>
      </c>
      <c r="C18" s="140">
        <v>20334</v>
      </c>
      <c r="D18" s="140">
        <v>23293</v>
      </c>
      <c r="E18" s="145">
        <f>D18/C18-1</f>
        <v>0.14551981902232725</v>
      </c>
      <c r="F18" s="137"/>
      <c r="G18" s="137"/>
      <c r="H18" s="137"/>
      <c r="I18" s="137"/>
      <c r="J18" s="137"/>
      <c r="K18" s="137"/>
      <c r="L18" s="137"/>
      <c r="M18" s="146"/>
      <c r="N18" s="137"/>
      <c r="O18" s="137"/>
    </row>
    <row r="19" spans="1:17" s="107" customFormat="1">
      <c r="A19" s="108" t="s">
        <v>162</v>
      </c>
      <c r="B19" s="106" t="s">
        <v>144</v>
      </c>
      <c r="C19" s="140">
        <v>27305</v>
      </c>
      <c r="D19" s="140">
        <v>26387</v>
      </c>
      <c r="E19" s="145">
        <f t="shared" ref="E19:E29" si="6">D19/C19-1</f>
        <v>-3.3620216077641429E-2</v>
      </c>
      <c r="F19" s="137"/>
      <c r="G19" s="137"/>
      <c r="H19" s="137"/>
      <c r="I19" s="137"/>
      <c r="J19" s="137"/>
      <c r="K19" s="137"/>
      <c r="L19" s="137"/>
      <c r="M19" s="146"/>
      <c r="N19" s="137"/>
      <c r="O19" s="137"/>
    </row>
    <row r="20" spans="1:17" s="107" customFormat="1">
      <c r="A20" s="108" t="s">
        <v>161</v>
      </c>
      <c r="B20" s="106" t="s">
        <v>160</v>
      </c>
      <c r="C20" s="140">
        <v>62008</v>
      </c>
      <c r="D20" s="140">
        <v>73478</v>
      </c>
      <c r="E20" s="145">
        <f t="shared" si="6"/>
        <v>0.1849761321119856</v>
      </c>
      <c r="F20" s="137"/>
      <c r="G20" s="137"/>
      <c r="H20" s="137"/>
      <c r="I20" s="137"/>
      <c r="J20" s="137"/>
      <c r="K20" s="137"/>
      <c r="L20" s="137"/>
      <c r="M20" s="146"/>
      <c r="N20" s="137"/>
      <c r="O20" s="137"/>
    </row>
    <row r="21" spans="1:17" s="107" customFormat="1">
      <c r="A21" s="108" t="s">
        <v>159</v>
      </c>
      <c r="B21" s="106"/>
      <c r="C21" s="140"/>
      <c r="D21" s="140"/>
      <c r="E21" s="145"/>
      <c r="F21" s="137"/>
      <c r="G21" s="137"/>
      <c r="H21" s="137"/>
      <c r="I21" s="137"/>
      <c r="J21" s="137"/>
      <c r="K21" s="137"/>
      <c r="L21" s="137"/>
      <c r="M21" s="146"/>
      <c r="N21" s="137"/>
      <c r="O21" s="137"/>
    </row>
    <row r="22" spans="1:17" s="107" customFormat="1" ht="18" customHeight="1">
      <c r="A22" s="128" t="s">
        <v>158</v>
      </c>
      <c r="B22" s="109" t="s">
        <v>141</v>
      </c>
      <c r="C22" s="144">
        <v>21.3</v>
      </c>
      <c r="D22" s="144">
        <v>19.2</v>
      </c>
      <c r="E22" s="145">
        <f t="shared" si="6"/>
        <v>-9.8591549295774739E-2</v>
      </c>
      <c r="F22" s="137"/>
      <c r="G22" s="137"/>
      <c r="H22" s="137"/>
      <c r="I22" s="137"/>
      <c r="J22" s="137"/>
      <c r="K22" s="137"/>
      <c r="L22" s="137"/>
      <c r="M22" s="146"/>
      <c r="N22" s="137"/>
      <c r="O22" s="137"/>
    </row>
    <row r="23" spans="1:17" s="107" customFormat="1" ht="18" customHeight="1">
      <c r="A23" s="128" t="s">
        <v>157</v>
      </c>
      <c r="B23" s="109" t="s">
        <v>141</v>
      </c>
      <c r="C23" s="144">
        <v>44.4</v>
      </c>
      <c r="D23" s="144">
        <v>47.1</v>
      </c>
      <c r="E23" s="145">
        <f t="shared" si="6"/>
        <v>6.0810810810810967E-2</v>
      </c>
      <c r="F23" s="137"/>
      <c r="G23" s="137"/>
      <c r="H23" s="137"/>
      <c r="I23" s="137"/>
      <c r="J23" s="137"/>
      <c r="K23" s="137"/>
      <c r="L23" s="137"/>
      <c r="M23" s="146"/>
      <c r="N23" s="137"/>
      <c r="O23" s="137"/>
    </row>
    <row r="24" spans="1:17" s="107" customFormat="1" ht="18" customHeight="1">
      <c r="A24" s="128" t="s">
        <v>156</v>
      </c>
      <c r="B24" s="109" t="s">
        <v>141</v>
      </c>
      <c r="C24" s="144">
        <v>34.299999999999997</v>
      </c>
      <c r="D24" s="144">
        <v>33.700000000000003</v>
      </c>
      <c r="E24" s="145">
        <f t="shared" si="6"/>
        <v>-1.7492711370262204E-2</v>
      </c>
      <c r="F24" s="137"/>
      <c r="G24" s="137"/>
      <c r="H24" s="137"/>
      <c r="I24" s="137"/>
      <c r="J24" s="137"/>
      <c r="K24" s="137"/>
      <c r="L24" s="137"/>
      <c r="M24" s="146"/>
      <c r="N24" s="137"/>
      <c r="O24" s="137"/>
    </row>
    <row r="25" spans="1:17" s="107" customFormat="1" ht="18" customHeight="1">
      <c r="A25" s="108" t="s">
        <v>155</v>
      </c>
      <c r="B25" s="109"/>
      <c r="C25" s="144"/>
      <c r="D25" s="144"/>
      <c r="E25" s="145"/>
      <c r="F25" s="137"/>
      <c r="G25" s="137"/>
      <c r="H25" s="137"/>
      <c r="I25" s="137"/>
      <c r="J25" s="137"/>
      <c r="K25" s="137"/>
      <c r="L25" s="137"/>
      <c r="M25" s="146"/>
      <c r="N25" s="137"/>
      <c r="O25" s="137"/>
    </row>
    <row r="26" spans="1:17" s="107" customFormat="1" ht="18" customHeight="1">
      <c r="A26" s="128" t="s">
        <v>154</v>
      </c>
      <c r="B26" s="109" t="s">
        <v>141</v>
      </c>
      <c r="C26" s="144">
        <v>76.900000000000006</v>
      </c>
      <c r="D26" s="144">
        <v>75.900000000000006</v>
      </c>
      <c r="E26" s="145">
        <f t="shared" si="6"/>
        <v>-1.3003901170351106E-2</v>
      </c>
      <c r="F26" s="137"/>
      <c r="G26" s="137"/>
      <c r="H26" s="137"/>
      <c r="I26" s="137"/>
      <c r="J26" s="137"/>
      <c r="K26" s="137"/>
      <c r="L26" s="137"/>
      <c r="M26" s="146"/>
      <c r="N26" s="137"/>
      <c r="O26" s="137"/>
    </row>
    <row r="27" spans="1:17" s="107" customFormat="1" ht="18" customHeight="1">
      <c r="A27" s="128" t="s">
        <v>153</v>
      </c>
      <c r="B27" s="109" t="s">
        <v>141</v>
      </c>
      <c r="C27" s="144">
        <v>23.1</v>
      </c>
      <c r="D27" s="144">
        <v>24.1</v>
      </c>
      <c r="E27" s="145">
        <f t="shared" si="6"/>
        <v>4.3290043290043378E-2</v>
      </c>
      <c r="F27" s="137"/>
      <c r="G27" s="137"/>
      <c r="H27" s="137"/>
      <c r="I27" s="137"/>
      <c r="J27" s="137"/>
      <c r="K27" s="137"/>
      <c r="L27" s="137"/>
      <c r="M27" s="146"/>
      <c r="N27" s="137"/>
      <c r="O27" s="137"/>
    </row>
    <row r="28" spans="1:17" s="107" customFormat="1" ht="18" customHeight="1">
      <c r="A28" s="129" t="s">
        <v>152</v>
      </c>
      <c r="B28" s="109" t="s">
        <v>141</v>
      </c>
      <c r="C28" s="144">
        <v>4.5</v>
      </c>
      <c r="D28" s="144">
        <v>3.3</v>
      </c>
      <c r="E28" s="145">
        <f t="shared" si="6"/>
        <v>-0.26666666666666672</v>
      </c>
      <c r="F28" s="137"/>
      <c r="G28" s="137"/>
      <c r="H28" s="137"/>
      <c r="I28" s="137"/>
      <c r="J28" s="137"/>
      <c r="K28" s="137"/>
      <c r="L28" s="137"/>
      <c r="M28" s="146"/>
      <c r="N28" s="137"/>
      <c r="O28" s="137"/>
    </row>
    <row r="29" spans="1:17" s="107" customFormat="1" ht="20.100000000000001" customHeight="1">
      <c r="A29" s="129" t="s">
        <v>151</v>
      </c>
      <c r="B29" s="106" t="s">
        <v>139</v>
      </c>
      <c r="C29" s="144">
        <v>96.8</v>
      </c>
      <c r="D29" s="144">
        <v>115.7</v>
      </c>
      <c r="E29" s="145">
        <f t="shared" si="6"/>
        <v>0.19524793388429762</v>
      </c>
      <c r="F29" s="137"/>
      <c r="G29" s="137"/>
      <c r="H29" s="137"/>
      <c r="I29" s="137"/>
      <c r="J29" s="137"/>
      <c r="K29" s="137"/>
      <c r="L29" s="137"/>
      <c r="M29" s="146"/>
      <c r="N29" s="137"/>
      <c r="O29" s="137"/>
    </row>
    <row r="30" spans="1:17" s="107" customFormat="1">
      <c r="A30" s="108" t="s">
        <v>150</v>
      </c>
      <c r="B30" s="106"/>
      <c r="C30" s="137"/>
      <c r="D30" s="137"/>
      <c r="E30" s="145"/>
      <c r="F30" s="137"/>
      <c r="G30" s="137"/>
      <c r="H30" s="137"/>
      <c r="I30" s="137"/>
      <c r="J30" s="137"/>
      <c r="K30" s="137"/>
      <c r="L30" s="137"/>
      <c r="M30" s="146"/>
      <c r="N30" s="137"/>
      <c r="O30" s="137"/>
    </row>
    <row r="31" spans="1:17" s="107" customFormat="1" ht="30">
      <c r="A31" s="127" t="s">
        <v>149</v>
      </c>
      <c r="B31" s="109" t="s">
        <v>146</v>
      </c>
      <c r="C31" s="137">
        <v>0</v>
      </c>
      <c r="D31" s="137">
        <v>0</v>
      </c>
      <c r="E31" s="145"/>
      <c r="F31" s="137"/>
      <c r="G31" s="137"/>
      <c r="H31" s="137"/>
      <c r="I31" s="137"/>
      <c r="J31" s="137"/>
      <c r="K31" s="137"/>
      <c r="L31" s="137"/>
      <c r="M31" s="146"/>
      <c r="N31" s="137"/>
      <c r="O31" s="137"/>
    </row>
    <row r="32" spans="1:17" s="107" customFormat="1" ht="30">
      <c r="A32" s="127" t="s">
        <v>148</v>
      </c>
      <c r="B32" s="109" t="s">
        <v>146</v>
      </c>
      <c r="C32" s="137">
        <v>0.22</v>
      </c>
      <c r="D32" s="137">
        <v>0.56899999999999995</v>
      </c>
      <c r="E32" s="145"/>
      <c r="F32" s="137"/>
      <c r="G32" s="137"/>
      <c r="H32" s="137"/>
      <c r="I32" s="137"/>
      <c r="J32" s="137"/>
      <c r="K32" s="137"/>
      <c r="L32" s="137"/>
      <c r="M32" s="146"/>
      <c r="N32" s="137"/>
      <c r="O32" s="137"/>
    </row>
    <row r="33" spans="1:17" s="107" customFormat="1" ht="30">
      <c r="A33" s="127" t="s">
        <v>147</v>
      </c>
      <c r="B33" s="109" t="s">
        <v>146</v>
      </c>
      <c r="C33" s="137">
        <v>0</v>
      </c>
      <c r="D33" s="137">
        <v>0</v>
      </c>
      <c r="E33" s="145"/>
      <c r="F33" s="137"/>
      <c r="G33" s="137"/>
      <c r="H33" s="137"/>
      <c r="I33" s="137"/>
      <c r="J33" s="137"/>
      <c r="K33" s="137"/>
      <c r="L33" s="137"/>
      <c r="M33" s="146"/>
      <c r="N33" s="137"/>
      <c r="O33" s="137"/>
    </row>
    <row r="34" spans="1:17" s="107" customFormat="1">
      <c r="A34" s="108" t="s">
        <v>145</v>
      </c>
      <c r="B34" s="109" t="s">
        <v>142</v>
      </c>
      <c r="C34" s="137">
        <v>0.18310000000000001</v>
      </c>
      <c r="D34" s="137">
        <v>0.49299999999999999</v>
      </c>
      <c r="E34" s="145"/>
      <c r="F34" s="137"/>
      <c r="G34" s="137"/>
      <c r="H34" s="137"/>
      <c r="I34" s="137"/>
      <c r="J34" s="137"/>
      <c r="K34" s="137"/>
      <c r="L34" s="137"/>
      <c r="M34" s="146"/>
      <c r="N34" s="137"/>
      <c r="O34" s="137"/>
    </row>
    <row r="35" spans="1:17" s="107" customFormat="1">
      <c r="A35" s="130" t="s">
        <v>143</v>
      </c>
      <c r="B35" s="109" t="s">
        <v>267</v>
      </c>
      <c r="C35" s="137">
        <v>0.1235</v>
      </c>
      <c r="D35" s="137">
        <v>0.315</v>
      </c>
      <c r="E35" s="137"/>
      <c r="F35" s="137"/>
      <c r="G35" s="137"/>
      <c r="H35" s="137"/>
      <c r="I35" s="137"/>
      <c r="J35" s="137"/>
      <c r="K35" s="137"/>
      <c r="L35" s="137"/>
      <c r="M35" s="146"/>
      <c r="N35" s="137"/>
      <c r="O35" s="137"/>
    </row>
    <row r="36" spans="1:17" s="107" customFormat="1">
      <c r="A36" s="130" t="s">
        <v>140</v>
      </c>
      <c r="B36" s="106" t="s">
        <v>139</v>
      </c>
      <c r="C36" s="137">
        <v>950.8</v>
      </c>
      <c r="D36" s="141">
        <v>1082.5</v>
      </c>
      <c r="E36" s="147">
        <f>D36/C36-1</f>
        <v>0.13851493479175447</v>
      </c>
      <c r="F36" s="137"/>
      <c r="G36" s="137"/>
      <c r="H36" s="137"/>
      <c r="I36" s="137"/>
      <c r="J36" s="137"/>
      <c r="K36" s="137"/>
      <c r="L36" s="137"/>
      <c r="M36" s="146"/>
      <c r="N36" s="137"/>
      <c r="O36" s="137"/>
    </row>
    <row r="37" spans="1:17" s="107" customFormat="1" ht="30">
      <c r="A37" s="130" t="s">
        <v>173</v>
      </c>
      <c r="B37" s="106" t="s">
        <v>139</v>
      </c>
      <c r="C37" s="138">
        <v>1499.4</v>
      </c>
      <c r="D37" s="138">
        <v>2677.1</v>
      </c>
      <c r="E37" s="139">
        <f t="shared" ref="E37:E38" si="7">D37/C37-1</f>
        <v>0.78544751233826848</v>
      </c>
      <c r="F37" s="137"/>
      <c r="G37" s="138">
        <v>330.8</v>
      </c>
      <c r="H37" s="138">
        <v>182.4</v>
      </c>
      <c r="I37" s="139">
        <f t="shared" ref="I37:I38" si="8">H37/G37-1</f>
        <v>-0.44860943168077383</v>
      </c>
      <c r="J37" s="138"/>
      <c r="K37" s="138">
        <v>917.2</v>
      </c>
      <c r="L37" s="138">
        <v>892.2</v>
      </c>
      <c r="M37" s="148">
        <f t="shared" ref="M37:M38" si="9">L37/K37-1</f>
        <v>-2.7256868730920147E-2</v>
      </c>
      <c r="N37" s="138"/>
      <c r="O37" s="138">
        <v>1778.6</v>
      </c>
      <c r="P37" s="207">
        <v>1524.3</v>
      </c>
      <c r="Q37" s="209">
        <f>P37/O37-1</f>
        <v>-0.14297762284943216</v>
      </c>
    </row>
    <row r="38" spans="1:17" s="107" customFormat="1" ht="30">
      <c r="A38" s="130" t="s">
        <v>174</v>
      </c>
      <c r="B38" s="106" t="s">
        <v>139</v>
      </c>
      <c r="C38" s="138">
        <v>205.8</v>
      </c>
      <c r="D38" s="138">
        <v>231</v>
      </c>
      <c r="E38" s="139">
        <f t="shared" si="7"/>
        <v>0.12244897959183665</v>
      </c>
      <c r="F38" s="137"/>
      <c r="G38" s="138">
        <v>14.8</v>
      </c>
      <c r="H38" s="138">
        <v>19.8</v>
      </c>
      <c r="I38" s="139">
        <f t="shared" si="8"/>
        <v>0.33783783783783772</v>
      </c>
      <c r="J38" s="138"/>
      <c r="K38" s="138">
        <v>98.4</v>
      </c>
      <c r="L38" s="138">
        <v>135.69999999999999</v>
      </c>
      <c r="M38" s="148">
        <f t="shared" si="9"/>
        <v>0.37906504065040636</v>
      </c>
      <c r="N38" s="138"/>
      <c r="O38" s="138">
        <v>219.8</v>
      </c>
      <c r="P38" s="207">
        <v>238.2</v>
      </c>
      <c r="Q38" s="209">
        <f>P38/O38-1</f>
        <v>8.3712465878070796E-2</v>
      </c>
    </row>
    <row r="39" spans="1:17" s="107" customFormat="1">
      <c r="A39" s="130"/>
      <c r="B39" s="106"/>
      <c r="C39" s="138"/>
      <c r="D39" s="138"/>
      <c r="E39" s="139"/>
      <c r="F39" s="137"/>
      <c r="G39" s="138"/>
      <c r="H39" s="138"/>
      <c r="I39" s="139"/>
      <c r="J39" s="138"/>
      <c r="K39" s="138"/>
      <c r="L39" s="138"/>
      <c r="M39" s="148"/>
      <c r="N39" s="138"/>
      <c r="O39" s="138"/>
      <c r="P39" s="208"/>
    </row>
    <row r="40" spans="1:17" s="107" customFormat="1">
      <c r="A40" s="130"/>
      <c r="B40" s="106"/>
      <c r="C40" s="138"/>
      <c r="D40" s="138"/>
      <c r="E40" s="139"/>
      <c r="F40" s="137"/>
      <c r="G40" s="137"/>
      <c r="H40" s="137"/>
      <c r="I40" s="137"/>
      <c r="J40" s="137"/>
      <c r="K40" s="137"/>
      <c r="L40" s="137"/>
      <c r="M40" s="137"/>
      <c r="N40" s="137"/>
      <c r="O40" s="137"/>
    </row>
    <row r="41" spans="1:17" s="133" customFormat="1">
      <c r="A41" s="131" t="s">
        <v>285</v>
      </c>
      <c r="B41" s="132" t="s">
        <v>266</v>
      </c>
      <c r="C41" s="135">
        <v>2023</v>
      </c>
      <c r="D41" s="135">
        <v>2024</v>
      </c>
      <c r="E41" s="135" t="s">
        <v>166</v>
      </c>
      <c r="F41" s="136"/>
      <c r="G41" s="136"/>
      <c r="H41" s="136"/>
      <c r="I41" s="136"/>
      <c r="J41" s="136"/>
      <c r="K41" s="136"/>
      <c r="L41" s="136"/>
      <c r="M41" s="136"/>
      <c r="N41" s="136"/>
      <c r="O41" s="136"/>
    </row>
    <row r="42" spans="1:17" s="107" customFormat="1">
      <c r="A42" s="108" t="s">
        <v>175</v>
      </c>
      <c r="B42" s="106" t="s">
        <v>139</v>
      </c>
      <c r="C42" s="144">
        <f t="shared" ref="C42:D42" si="10">SUM(C43:C45)</f>
        <v>21845.3</v>
      </c>
      <c r="D42" s="144">
        <f t="shared" si="10"/>
        <v>22578.899999999998</v>
      </c>
      <c r="E42" s="145">
        <f t="shared" ref="E42:E45" si="11">D42/C42-1</f>
        <v>3.3581594210196242E-2</v>
      </c>
      <c r="F42" s="137"/>
      <c r="G42" s="137"/>
      <c r="H42" s="137"/>
      <c r="I42" s="137"/>
      <c r="J42" s="137"/>
      <c r="K42" s="137"/>
      <c r="L42" s="137"/>
      <c r="M42" s="137"/>
      <c r="N42" s="137"/>
      <c r="O42" s="137"/>
    </row>
    <row r="43" spans="1:17" s="107" customFormat="1">
      <c r="A43" s="128" t="s">
        <v>176</v>
      </c>
      <c r="B43" s="106" t="s">
        <v>139</v>
      </c>
      <c r="C43" s="144">
        <v>18366.099999999999</v>
      </c>
      <c r="D43" s="144">
        <v>19609.599999999999</v>
      </c>
      <c r="E43" s="145">
        <f t="shared" si="11"/>
        <v>6.7706263169644121E-2</v>
      </c>
      <c r="F43" s="137"/>
      <c r="G43" s="137"/>
      <c r="H43" s="137"/>
      <c r="I43" s="137"/>
      <c r="J43" s="137"/>
      <c r="K43" s="137"/>
      <c r="L43" s="137"/>
      <c r="M43" s="137"/>
      <c r="N43" s="137"/>
      <c r="O43" s="137"/>
    </row>
    <row r="44" spans="1:17" s="107" customFormat="1">
      <c r="A44" s="128" t="s">
        <v>177</v>
      </c>
      <c r="B44" s="106" t="s">
        <v>139</v>
      </c>
      <c r="C44" s="144">
        <v>3443.5</v>
      </c>
      <c r="D44" s="144">
        <v>2947.5</v>
      </c>
      <c r="E44" s="145">
        <f t="shared" si="11"/>
        <v>-0.14403949470015975</v>
      </c>
      <c r="F44" s="137"/>
      <c r="G44" s="137"/>
      <c r="H44" s="137"/>
      <c r="I44" s="137"/>
      <c r="J44" s="137"/>
      <c r="K44" s="137"/>
      <c r="L44" s="137"/>
      <c r="M44" s="137"/>
      <c r="N44" s="137"/>
      <c r="O44" s="137"/>
    </row>
    <row r="45" spans="1:17" s="107" customFormat="1">
      <c r="A45" s="128" t="s">
        <v>178</v>
      </c>
      <c r="B45" s="106" t="s">
        <v>139</v>
      </c>
      <c r="C45" s="144">
        <v>35.700000000000003</v>
      </c>
      <c r="D45" s="144">
        <v>21.8</v>
      </c>
      <c r="E45" s="145">
        <f t="shared" si="11"/>
        <v>-0.38935574229691883</v>
      </c>
      <c r="F45" s="137"/>
      <c r="G45" s="137"/>
      <c r="H45" s="137"/>
      <c r="I45" s="137"/>
      <c r="J45" s="137"/>
      <c r="K45" s="137"/>
      <c r="L45" s="137"/>
      <c r="M45" s="137"/>
      <c r="N45" s="137"/>
      <c r="O45" s="137"/>
    </row>
    <row r="46" spans="1:17" s="107" customFormat="1">
      <c r="C46" s="137"/>
      <c r="D46" s="137"/>
      <c r="E46" s="137"/>
      <c r="F46" s="137"/>
      <c r="G46" s="137"/>
      <c r="H46" s="137"/>
      <c r="I46" s="137"/>
      <c r="J46" s="137"/>
      <c r="K46" s="137"/>
      <c r="L46" s="137"/>
      <c r="M46" s="137"/>
      <c r="N46" s="137"/>
      <c r="O46" s="137"/>
    </row>
  </sheetData>
  <hyperlinks>
    <hyperlink ref="A1" location="Содержание!A1" display="← К СОДЕРЖАНИЮ"/>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8"/>
  <sheetViews>
    <sheetView zoomScaleNormal="100" workbookViewId="0">
      <selection activeCell="B6" sqref="B6"/>
    </sheetView>
  </sheetViews>
  <sheetFormatPr defaultColWidth="9.109375" defaultRowHeight="15.75"/>
  <cols>
    <col min="1" max="1" width="2.44140625" style="4" customWidth="1"/>
    <col min="2" max="2" width="111.21875" style="4" customWidth="1"/>
    <col min="3" max="16384" width="9.109375" style="4"/>
  </cols>
  <sheetData>
    <row r="1" spans="2:2" ht="39" customHeight="1">
      <c r="B1" s="5" t="s">
        <v>186</v>
      </c>
    </row>
    <row r="2" spans="2:2" ht="12.95" customHeight="1"/>
    <row r="3" spans="2:2" ht="144" customHeight="1">
      <c r="B3" s="3" t="s">
        <v>184</v>
      </c>
    </row>
    <row r="4" spans="2:2" ht="140.85" customHeight="1">
      <c r="B4" s="3" t="s">
        <v>180</v>
      </c>
    </row>
    <row r="5" spans="2:2" ht="68.25" customHeight="1">
      <c r="B5" s="3" t="s">
        <v>181</v>
      </c>
    </row>
    <row r="6" spans="2:2" ht="53.85" customHeight="1">
      <c r="B6" s="3" t="s">
        <v>182</v>
      </c>
    </row>
    <row r="7" spans="2:2" ht="55.7" customHeight="1">
      <c r="B7" s="3" t="s">
        <v>183</v>
      </c>
    </row>
    <row r="8" spans="2:2">
      <c r="B8" s="3" t="s">
        <v>185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zoomScaleNormal="100" workbookViewId="0">
      <selection sqref="A1:M1"/>
    </sheetView>
  </sheetViews>
  <sheetFormatPr defaultColWidth="9.109375" defaultRowHeight="15.75"/>
  <cols>
    <col min="1" max="1" width="5.109375" style="4" customWidth="1"/>
    <col min="2" max="2" width="39.88671875" style="4" customWidth="1"/>
    <col min="3" max="16384" width="9.109375" style="4"/>
  </cols>
  <sheetData>
    <row r="1" spans="1:13" ht="39" customHeight="1">
      <c r="A1" s="215" t="s">
        <v>187</v>
      </c>
      <c r="B1" s="215"/>
      <c r="C1" s="215"/>
      <c r="D1" s="215"/>
      <c r="E1" s="215"/>
      <c r="F1" s="215"/>
      <c r="G1" s="215"/>
      <c r="H1" s="215"/>
      <c r="I1" s="215"/>
      <c r="J1" s="215"/>
      <c r="K1" s="215"/>
      <c r="L1" s="215"/>
      <c r="M1" s="215"/>
    </row>
    <row r="2" spans="1:13" s="39" customFormat="1" ht="20.100000000000001" customHeight="1">
      <c r="A2" s="67"/>
      <c r="B2" s="214" t="s">
        <v>196</v>
      </c>
      <c r="C2" s="214"/>
      <c r="D2" s="214"/>
      <c r="E2" s="214"/>
      <c r="F2" s="214"/>
      <c r="G2" s="214"/>
      <c r="H2" s="214"/>
      <c r="I2" s="214"/>
      <c r="J2" s="214"/>
      <c r="K2" s="214"/>
      <c r="L2" s="214"/>
      <c r="M2" s="214"/>
    </row>
    <row r="3" spans="1:13" s="39" customFormat="1" ht="20.100000000000001" customHeight="1">
      <c r="B3" s="214" t="s">
        <v>197</v>
      </c>
      <c r="C3" s="214"/>
      <c r="D3" s="214"/>
      <c r="E3" s="214"/>
      <c r="F3" s="214"/>
      <c r="G3" s="214"/>
      <c r="H3" s="214"/>
      <c r="I3" s="214"/>
      <c r="J3" s="214"/>
      <c r="K3" s="214"/>
      <c r="L3" s="214"/>
      <c r="M3" s="214"/>
    </row>
    <row r="4" spans="1:13" s="39" customFormat="1" ht="20.100000000000001" customHeight="1">
      <c r="B4" s="214" t="s">
        <v>262</v>
      </c>
      <c r="C4" s="214"/>
      <c r="D4" s="214"/>
      <c r="E4" s="214"/>
      <c r="F4" s="214"/>
      <c r="G4" s="214"/>
      <c r="H4" s="214"/>
      <c r="I4" s="214"/>
      <c r="J4" s="214"/>
      <c r="K4" s="214"/>
      <c r="L4" s="214"/>
      <c r="M4" s="214"/>
    </row>
    <row r="5" spans="1:13" s="39" customFormat="1" ht="20.100000000000001" customHeight="1">
      <c r="B5" s="214" t="s">
        <v>263</v>
      </c>
      <c r="C5" s="214"/>
      <c r="D5" s="214"/>
      <c r="E5" s="214"/>
      <c r="F5" s="214"/>
      <c r="G5" s="214"/>
      <c r="H5" s="214"/>
      <c r="I5" s="214"/>
      <c r="J5" s="214"/>
      <c r="K5" s="214"/>
      <c r="L5" s="214"/>
      <c r="M5" s="214"/>
    </row>
    <row r="6" spans="1:13" s="39" customFormat="1" ht="20.100000000000001" customHeight="1">
      <c r="B6" s="214" t="s">
        <v>264</v>
      </c>
      <c r="C6" s="214"/>
      <c r="D6" s="214"/>
      <c r="E6" s="214"/>
      <c r="F6" s="214"/>
      <c r="G6" s="214"/>
      <c r="H6" s="214"/>
      <c r="I6" s="214"/>
      <c r="J6" s="214"/>
      <c r="K6" s="214"/>
      <c r="L6" s="214"/>
      <c r="M6" s="214"/>
    </row>
    <row r="7" spans="1:13" s="39" customFormat="1" ht="20.100000000000001" customHeight="1">
      <c r="B7" s="214" t="s">
        <v>97</v>
      </c>
      <c r="C7" s="214"/>
      <c r="D7" s="214"/>
      <c r="E7" s="214"/>
      <c r="F7" s="214"/>
      <c r="G7" s="214"/>
      <c r="H7" s="214"/>
      <c r="I7" s="214"/>
      <c r="J7" s="214"/>
      <c r="K7" s="214"/>
      <c r="L7" s="214"/>
      <c r="M7" s="214"/>
    </row>
    <row r="8" spans="1:13" s="39" customFormat="1" ht="20.100000000000001" customHeight="1">
      <c r="B8" s="214" t="s">
        <v>265</v>
      </c>
      <c r="C8" s="214"/>
      <c r="D8" s="214"/>
      <c r="E8" s="214"/>
      <c r="F8" s="214"/>
      <c r="G8" s="214"/>
      <c r="H8" s="214"/>
      <c r="I8" s="214"/>
      <c r="J8" s="214"/>
      <c r="K8" s="214"/>
      <c r="L8" s="214"/>
      <c r="M8" s="214"/>
    </row>
    <row r="9" spans="1:13" s="39" customFormat="1" ht="20.100000000000001" customHeight="1">
      <c r="B9" s="214" t="s">
        <v>273</v>
      </c>
      <c r="C9" s="214"/>
      <c r="D9" s="214"/>
      <c r="E9" s="214"/>
      <c r="F9" s="214"/>
      <c r="G9" s="214"/>
      <c r="H9" s="214"/>
      <c r="I9" s="214"/>
      <c r="J9" s="214"/>
      <c r="K9" s="214"/>
      <c r="L9" s="214"/>
      <c r="M9" s="214"/>
    </row>
    <row r="10" spans="1:13" ht="30" customHeight="1">
      <c r="B10" s="216"/>
      <c r="C10" s="216"/>
      <c r="D10" s="216"/>
      <c r="E10" s="216"/>
      <c r="F10" s="216"/>
      <c r="G10" s="216"/>
      <c r="H10" s="216"/>
      <c r="I10" s="216"/>
      <c r="J10" s="216"/>
      <c r="K10" s="216"/>
      <c r="L10" s="216"/>
      <c r="M10" s="216"/>
    </row>
    <row r="11" spans="1:13" ht="30" customHeight="1">
      <c r="B11" s="216"/>
      <c r="C11" s="216"/>
      <c r="D11" s="216"/>
      <c r="E11" s="216"/>
      <c r="F11" s="216"/>
      <c r="G11" s="216"/>
      <c r="H11" s="216"/>
      <c r="I11" s="216"/>
      <c r="J11" s="216"/>
      <c r="K11" s="216"/>
      <c r="L11" s="216"/>
      <c r="M11" s="216"/>
    </row>
    <row r="12" spans="1:13" ht="30" customHeight="1">
      <c r="B12" s="216"/>
      <c r="C12" s="216"/>
      <c r="D12" s="216"/>
      <c r="E12" s="216"/>
      <c r="F12" s="216"/>
      <c r="G12" s="216"/>
      <c r="H12" s="216"/>
      <c r="I12" s="216"/>
      <c r="J12" s="216"/>
      <c r="K12" s="216"/>
      <c r="L12" s="216"/>
      <c r="M12" s="216"/>
    </row>
    <row r="13" spans="1:13" ht="30" customHeight="1">
      <c r="B13" s="216"/>
      <c r="C13" s="216"/>
      <c r="D13" s="216"/>
      <c r="E13" s="216"/>
      <c r="F13" s="216"/>
      <c r="G13" s="216"/>
      <c r="H13" s="216"/>
      <c r="I13" s="216"/>
      <c r="J13" s="216"/>
      <c r="K13" s="216"/>
      <c r="L13" s="216"/>
      <c r="M13" s="216"/>
    </row>
    <row r="14" spans="1:13" ht="30" customHeight="1"/>
    <row r="15" spans="1:13" ht="30" customHeight="1"/>
    <row r="16" spans="1:13" ht="30" customHeight="1"/>
    <row r="17" ht="30" customHeight="1"/>
    <row r="18" ht="30" customHeight="1"/>
    <row r="19" ht="30" customHeight="1"/>
    <row r="20" ht="30" customHeight="1"/>
    <row r="21" ht="30" customHeight="1"/>
    <row r="22" ht="30" customHeight="1"/>
  </sheetData>
  <mergeCells count="13">
    <mergeCell ref="B12:M12"/>
    <mergeCell ref="B13:M13"/>
    <mergeCell ref="B6:M6"/>
    <mergeCell ref="B7:M7"/>
    <mergeCell ref="B8:M8"/>
    <mergeCell ref="B9:M9"/>
    <mergeCell ref="B10:M10"/>
    <mergeCell ref="B11:M11"/>
    <mergeCell ref="B2:M2"/>
    <mergeCell ref="B3:M3"/>
    <mergeCell ref="A1:M1"/>
    <mergeCell ref="B4:M4"/>
    <mergeCell ref="B5:M5"/>
  </mergeCells>
  <hyperlinks>
    <hyperlink ref="B2" location="'Макроэкономические показатели '!A1" display="Макроэкономические показатели "/>
    <hyperlink ref="B3:M3" location="'Операционные показатели'!A1" display="'Операционные показатели'!A1"/>
    <hyperlink ref="B4:M4" location="'Финансовые показатели (МСФО)'!A1" display="Финансовые показатели (МСФО)"/>
    <hyperlink ref="B5:M5" location="'Финансовые показатели (РСБУ)'!A1" display="'Финансовые показатели (РСБУ)'!A1"/>
    <hyperlink ref="B6:M6" location="'Акционерный капитал'!A1" display="'Акционерный капитал'!A1"/>
    <hyperlink ref="B7:M7" location="Дивиденды!A1" display="Дивиденды!A1"/>
    <hyperlink ref="B8:M8" location="'Кредитные рейтинги '!A1" display="'Кредитные рейтинги '!A1"/>
    <hyperlink ref="B9:M9" location="'Основные ESG-показатели'!A1" display="Основные ESG-показатели"/>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
  <sheetViews>
    <sheetView zoomScaleNormal="100" workbookViewId="0">
      <pane xSplit="2" topLeftCell="I1" activePane="topRight" state="frozen"/>
      <selection pane="topRight"/>
    </sheetView>
  </sheetViews>
  <sheetFormatPr defaultColWidth="10.88671875" defaultRowHeight="15"/>
  <cols>
    <col min="1" max="1" width="61.77734375" style="1" customWidth="1"/>
    <col min="2" max="2" width="12.109375" style="2" customWidth="1"/>
    <col min="3" max="4" width="16.33203125" style="70" bestFit="1" customWidth="1"/>
    <col min="5" max="5" width="14.6640625" style="70" bestFit="1" customWidth="1"/>
    <col min="6" max="6" width="14.6640625" style="70" customWidth="1"/>
    <col min="7" max="8" width="14.88671875" style="70" bestFit="1" customWidth="1"/>
    <col min="9" max="9" width="14.88671875" style="70" customWidth="1"/>
    <col min="10" max="10" width="10.88671875" style="70"/>
    <col min="11" max="12" width="14.88671875" style="70" bestFit="1" customWidth="1"/>
    <col min="13" max="13" width="14.88671875" style="70" customWidth="1"/>
    <col min="14" max="14" width="10.88671875" style="70"/>
    <col min="15" max="15" width="14.88671875" style="70" bestFit="1" customWidth="1"/>
    <col min="16" max="16" width="14.88671875" style="70" customWidth="1"/>
    <col min="17" max="17" width="11.44140625" style="1" bestFit="1" customWidth="1"/>
    <col min="18" max="16384" width="10.88671875" style="1"/>
  </cols>
  <sheetData>
    <row r="1" spans="1:16" ht="16.7" customHeight="1">
      <c r="A1" s="23" t="s">
        <v>199</v>
      </c>
      <c r="B1" s="24"/>
    </row>
    <row r="2" spans="1:16" s="39" customFormat="1" ht="16.7" customHeight="1">
      <c r="A2" s="45"/>
      <c r="B2" s="24"/>
      <c r="C2" s="70"/>
      <c r="D2" s="70"/>
      <c r="E2" s="70"/>
      <c r="F2" s="70"/>
      <c r="G2" s="70"/>
      <c r="H2" s="70"/>
      <c r="I2" s="70"/>
      <c r="J2" s="70"/>
      <c r="K2" s="70"/>
      <c r="L2" s="70"/>
      <c r="M2" s="70"/>
      <c r="N2" s="70"/>
      <c r="O2" s="70"/>
      <c r="P2" s="70"/>
    </row>
    <row r="3" spans="1:16" s="14" customFormat="1">
      <c r="A3" s="189" t="s">
        <v>16</v>
      </c>
      <c r="B3" s="12" t="s">
        <v>202</v>
      </c>
      <c r="C3" s="71">
        <v>2023</v>
      </c>
      <c r="D3" s="71">
        <v>2024</v>
      </c>
      <c r="E3" s="74"/>
      <c r="F3" s="74"/>
      <c r="G3" s="71" t="s">
        <v>0</v>
      </c>
      <c r="H3" s="71" t="s">
        <v>1</v>
      </c>
      <c r="I3" s="71"/>
      <c r="J3" s="74"/>
      <c r="K3" s="71" t="s">
        <v>2</v>
      </c>
      <c r="L3" s="71" t="s">
        <v>3</v>
      </c>
      <c r="M3" s="71"/>
      <c r="N3" s="74"/>
      <c r="O3" s="71" t="s">
        <v>4</v>
      </c>
      <c r="P3" s="71" t="s">
        <v>5</v>
      </c>
    </row>
    <row r="4" spans="1:16">
      <c r="A4" s="15" t="s">
        <v>281</v>
      </c>
      <c r="B4" s="16" t="s">
        <v>201</v>
      </c>
      <c r="C4" s="95">
        <v>0.16</v>
      </c>
      <c r="D4" s="95">
        <v>0.21</v>
      </c>
      <c r="E4" s="95"/>
      <c r="F4" s="95"/>
      <c r="G4" s="95">
        <v>0.16</v>
      </c>
      <c r="H4" s="95">
        <v>0.21</v>
      </c>
      <c r="I4" s="95"/>
      <c r="J4" s="95"/>
      <c r="K4" s="95">
        <v>0.16</v>
      </c>
      <c r="L4" s="95">
        <v>0.2</v>
      </c>
      <c r="M4" s="95"/>
      <c r="N4" s="95"/>
      <c r="O4" s="95">
        <v>0.19</v>
      </c>
      <c r="P4" s="95">
        <v>0.17</v>
      </c>
    </row>
    <row r="5" spans="1:16">
      <c r="A5" s="15" t="s">
        <v>203</v>
      </c>
      <c r="B5" s="16" t="s">
        <v>204</v>
      </c>
      <c r="C5" s="95">
        <v>7.4200000000000002E-2</v>
      </c>
      <c r="D5" s="95">
        <v>9.5200000000000007E-2</v>
      </c>
      <c r="E5" s="95"/>
      <c r="F5" s="95"/>
      <c r="G5" s="95">
        <v>7.7200000000000005E-2</v>
      </c>
      <c r="H5" s="95">
        <v>0.10340000000000001</v>
      </c>
      <c r="I5" s="95"/>
      <c r="J5" s="95"/>
      <c r="K5" s="95">
        <v>8.5900000000000004E-2</v>
      </c>
      <c r="L5" s="95">
        <v>9.4E-2</v>
      </c>
      <c r="M5" s="95"/>
      <c r="N5" s="95"/>
      <c r="O5" s="95">
        <v>8.6300000000000002E-2</v>
      </c>
      <c r="P5" s="95">
        <v>7.9799999999999996E-2</v>
      </c>
    </row>
    <row r="6" spans="1:16">
      <c r="A6" s="15"/>
      <c r="B6" s="16"/>
      <c r="C6" s="96"/>
      <c r="D6" s="96"/>
      <c r="E6" s="96"/>
      <c r="F6" s="96"/>
      <c r="G6" s="96"/>
      <c r="H6" s="96"/>
      <c r="I6" s="96"/>
      <c r="J6" s="96"/>
      <c r="K6" s="96"/>
      <c r="L6" s="96"/>
      <c r="M6" s="96"/>
      <c r="N6" s="96"/>
      <c r="O6" s="96"/>
      <c r="P6" s="96"/>
    </row>
    <row r="7" spans="1:16" s="14" customFormat="1">
      <c r="A7" s="189" t="s">
        <v>200</v>
      </c>
      <c r="B7" s="25"/>
      <c r="C7" s="71">
        <v>2023</v>
      </c>
      <c r="D7" s="71">
        <v>2024</v>
      </c>
      <c r="E7" s="74"/>
      <c r="F7" s="74"/>
      <c r="G7" s="71" t="s">
        <v>0</v>
      </c>
      <c r="H7" s="71" t="s">
        <v>1</v>
      </c>
      <c r="I7" s="71"/>
      <c r="J7" s="74"/>
      <c r="K7" s="71" t="s">
        <v>2</v>
      </c>
      <c r="L7" s="71" t="s">
        <v>3</v>
      </c>
      <c r="M7" s="71"/>
      <c r="N7" s="74"/>
      <c r="O7" s="71" t="s">
        <v>4</v>
      </c>
      <c r="P7" s="71" t="s">
        <v>5</v>
      </c>
    </row>
    <row r="8" spans="1:16">
      <c r="A8" s="15" t="s">
        <v>205</v>
      </c>
      <c r="B8" s="16" t="s">
        <v>141</v>
      </c>
      <c r="C8" s="72">
        <v>3.5999999999999997E-2</v>
      </c>
      <c r="D8" s="72">
        <v>4.2999999999999997E-2</v>
      </c>
      <c r="G8" s="72">
        <v>5.3999999999999999E-2</v>
      </c>
      <c r="H8" s="72">
        <v>1.4E-2</v>
      </c>
      <c r="I8" s="97"/>
      <c r="J8" s="97"/>
      <c r="K8" s="72">
        <v>4.7E-2</v>
      </c>
      <c r="L8" s="72">
        <v>1.2E-2</v>
      </c>
      <c r="M8" s="97"/>
      <c r="N8" s="97"/>
      <c r="O8" s="72">
        <v>4.2000000000000003E-2</v>
      </c>
      <c r="P8" s="72">
        <v>0.01</v>
      </c>
    </row>
    <row r="9" spans="1:16">
      <c r="A9" s="15"/>
      <c r="B9" s="16"/>
      <c r="C9" s="72"/>
      <c r="D9" s="72"/>
      <c r="G9" s="72"/>
      <c r="H9" s="72"/>
      <c r="I9" s="97"/>
      <c r="J9" s="97"/>
      <c r="K9" s="72"/>
      <c r="L9" s="72"/>
      <c r="M9" s="97"/>
      <c r="N9" s="97"/>
      <c r="O9" s="72"/>
      <c r="P9" s="72"/>
    </row>
    <row r="10" spans="1:16" s="14" customFormat="1">
      <c r="A10" s="189" t="s">
        <v>35</v>
      </c>
      <c r="B10" s="25"/>
      <c r="C10" s="71">
        <v>2023</v>
      </c>
      <c r="D10" s="71">
        <v>2024</v>
      </c>
      <c r="E10" s="71">
        <v>2025</v>
      </c>
      <c r="F10" s="71"/>
      <c r="G10" s="74"/>
      <c r="H10" s="74"/>
      <c r="I10" s="74"/>
      <c r="J10" s="74"/>
      <c r="K10" s="74"/>
      <c r="L10" s="74"/>
      <c r="M10" s="74"/>
      <c r="N10" s="74"/>
      <c r="O10" s="74"/>
      <c r="P10" s="74"/>
    </row>
    <row r="11" spans="1:16">
      <c r="A11" s="17" t="s">
        <v>206</v>
      </c>
      <c r="B11" s="18" t="s">
        <v>207</v>
      </c>
      <c r="C11" s="82">
        <v>240.14</v>
      </c>
      <c r="D11" s="82">
        <v>255.69</v>
      </c>
      <c r="E11" s="82">
        <v>293.82</v>
      </c>
      <c r="F11" s="78"/>
    </row>
    <row r="12" spans="1:16">
      <c r="A12" s="17" t="s">
        <v>208</v>
      </c>
      <c r="B12" s="18" t="s">
        <v>139</v>
      </c>
      <c r="C12" s="82">
        <v>113569</v>
      </c>
      <c r="D12" s="82">
        <v>119566</v>
      </c>
      <c r="E12" s="82">
        <v>140009</v>
      </c>
      <c r="F12" s="78"/>
    </row>
    <row r="13" spans="1:16">
      <c r="A13" s="17" t="s">
        <v>209</v>
      </c>
      <c r="B13" s="18" t="s">
        <v>210</v>
      </c>
      <c r="C13" s="82">
        <v>58061</v>
      </c>
      <c r="D13" s="82">
        <v>59699</v>
      </c>
      <c r="E13" s="82">
        <v>71316</v>
      </c>
      <c r="F13" s="78"/>
    </row>
    <row r="15" spans="1:16">
      <c r="A15" s="26"/>
      <c r="B15" s="27"/>
    </row>
  </sheetData>
  <hyperlinks>
    <hyperlink ref="A3" r:id="rId1" display="Банк России"/>
    <hyperlink ref="A10" r:id="rId2"/>
    <hyperlink ref="A1" location="Содержание!A1" display="← К СОДЕРЖАНИЮ"/>
    <hyperlink ref="A7" r:id="rId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zoomScale="97" zoomScaleNormal="97" workbookViewId="0">
      <pane xSplit="2" topLeftCell="C1" activePane="topRight" state="frozen"/>
      <selection pane="topRight" activeCell="P35" sqref="P35"/>
    </sheetView>
  </sheetViews>
  <sheetFormatPr defaultColWidth="10.88671875" defaultRowHeight="15"/>
  <cols>
    <col min="1" max="1" width="63.109375" style="159" customWidth="1"/>
    <col min="2" max="2" width="15.88671875" style="159" customWidth="1"/>
    <col min="3" max="4" width="16.33203125" style="134" bestFit="1" customWidth="1"/>
    <col min="5" max="5" width="16.33203125" style="134" customWidth="1"/>
    <col min="6" max="6" width="10.88671875" style="134"/>
    <col min="7" max="8" width="14.88671875" style="134" bestFit="1" customWidth="1"/>
    <col min="9" max="9" width="14.88671875" style="134" customWidth="1"/>
    <col min="10" max="10" width="10.88671875" style="134"/>
    <col min="11" max="12" width="14.88671875" style="134" bestFit="1" customWidth="1"/>
    <col min="13" max="13" width="14.88671875" style="134" customWidth="1"/>
    <col min="14" max="14" width="10.88671875" style="134"/>
    <col min="15" max="15" width="14.88671875" style="134" bestFit="1" customWidth="1"/>
    <col min="16" max="16" width="14.88671875" style="134" customWidth="1"/>
    <col min="17" max="17" width="14.6640625" style="159" bestFit="1" customWidth="1"/>
    <col min="18" max="16384" width="10.88671875" style="159"/>
  </cols>
  <sheetData>
    <row r="1" spans="1:17" ht="16.7" customHeight="1">
      <c r="A1" s="45" t="s">
        <v>199</v>
      </c>
      <c r="B1" s="45"/>
      <c r="N1" s="149"/>
    </row>
    <row r="2" spans="1:17" ht="16.7" customHeight="1">
      <c r="A2" s="45"/>
      <c r="B2" s="45"/>
      <c r="N2" s="149"/>
    </row>
    <row r="3" spans="1:17" s="164" customFormat="1">
      <c r="A3" s="190" t="s">
        <v>13</v>
      </c>
      <c r="B3" s="161" t="s">
        <v>202</v>
      </c>
      <c r="C3" s="162">
        <v>2023</v>
      </c>
      <c r="D3" s="162">
        <v>2024</v>
      </c>
      <c r="E3" s="162" t="s">
        <v>38</v>
      </c>
      <c r="F3" s="163"/>
      <c r="G3" s="162" t="s">
        <v>0</v>
      </c>
      <c r="H3" s="162" t="s">
        <v>1</v>
      </c>
      <c r="I3" s="162" t="s">
        <v>38</v>
      </c>
      <c r="J3" s="163"/>
      <c r="K3" s="162" t="s">
        <v>2</v>
      </c>
      <c r="L3" s="162" t="s">
        <v>3</v>
      </c>
      <c r="M3" s="162" t="s">
        <v>38</v>
      </c>
      <c r="N3" s="163"/>
      <c r="O3" s="162" t="s">
        <v>4</v>
      </c>
      <c r="P3" s="162" t="s">
        <v>5</v>
      </c>
      <c r="Q3" s="162" t="s">
        <v>38</v>
      </c>
    </row>
    <row r="4" spans="1:17">
      <c r="A4" s="21" t="s">
        <v>212</v>
      </c>
      <c r="B4" s="165" t="s">
        <v>211</v>
      </c>
      <c r="C4" s="166">
        <v>54042</v>
      </c>
      <c r="D4" s="166">
        <v>55090.2</v>
      </c>
      <c r="E4" s="167">
        <f>D4/C4-1</f>
        <v>1.9396025313644927E-2</v>
      </c>
      <c r="F4" s="168"/>
      <c r="G4" s="166">
        <v>15694.8</v>
      </c>
      <c r="H4" s="166">
        <v>14821.3</v>
      </c>
      <c r="I4" s="167">
        <f>H4/G4-1</f>
        <v>-5.5655376302979342E-2</v>
      </c>
      <c r="J4" s="168"/>
      <c r="K4" s="166">
        <v>28122.9</v>
      </c>
      <c r="L4" s="166">
        <v>27162.1</v>
      </c>
      <c r="M4" s="167">
        <f>L4/K4-1</f>
        <v>-3.4164328714321845E-2</v>
      </c>
      <c r="N4" s="168"/>
      <c r="O4" s="166">
        <v>40461.599999999999</v>
      </c>
      <c r="P4" s="166">
        <v>39421.1</v>
      </c>
      <c r="Q4" s="196">
        <f>P4/O4-1</f>
        <v>-2.571574035628843E-2</v>
      </c>
    </row>
    <row r="5" spans="1:17">
      <c r="A5" s="21" t="s">
        <v>213</v>
      </c>
      <c r="B5" s="165" t="s">
        <v>211</v>
      </c>
      <c r="C5" s="166">
        <v>48482.3</v>
      </c>
      <c r="D5" s="166">
        <v>49584.7</v>
      </c>
      <c r="E5" s="167">
        <f>D5/C5-1</f>
        <v>2.2738195176383869E-2</v>
      </c>
      <c r="F5" s="168"/>
      <c r="G5" s="166">
        <v>13848.1</v>
      </c>
      <c r="H5" s="166">
        <v>13132.2</v>
      </c>
      <c r="I5" s="167">
        <f>H5/G5-1</f>
        <v>-5.1696622641373202E-2</v>
      </c>
      <c r="J5" s="168"/>
      <c r="K5" s="166">
        <v>25300.3</v>
      </c>
      <c r="L5" s="166">
        <v>24416.799999999999</v>
      </c>
      <c r="M5" s="167">
        <f>L5/K5-1</f>
        <v>-3.4920534539116144E-2</v>
      </c>
      <c r="N5" s="168"/>
      <c r="O5" s="166">
        <v>36660.699999999997</v>
      </c>
      <c r="P5" s="166">
        <v>35571.800000000003</v>
      </c>
      <c r="Q5" s="196">
        <f t="shared" ref="Q5:Q8" si="0">P5/O5-1</f>
        <v>-2.9702106069987577E-2</v>
      </c>
    </row>
    <row r="6" spans="1:17">
      <c r="A6" s="21" t="s">
        <v>214</v>
      </c>
      <c r="B6" s="165" t="s">
        <v>211</v>
      </c>
      <c r="C6" s="166">
        <v>5559.6</v>
      </c>
      <c r="D6" s="166">
        <v>5505.5</v>
      </c>
      <c r="E6" s="167">
        <f t="shared" ref="E6" si="1">D6/C6-1</f>
        <v>-9.7309158932298301E-3</v>
      </c>
      <c r="F6" s="168"/>
      <c r="G6" s="166">
        <v>1846.7</v>
      </c>
      <c r="H6" s="166">
        <v>1689.1</v>
      </c>
      <c r="I6" s="167">
        <f t="shared" ref="I6" si="2">H6/G6-1</f>
        <v>-8.5341419829967013E-2</v>
      </c>
      <c r="J6" s="168"/>
      <c r="K6" s="166">
        <v>2822.6</v>
      </c>
      <c r="L6" s="166">
        <v>2745.3</v>
      </c>
      <c r="M6" s="167">
        <f t="shared" ref="M6" si="3">L6/K6-1</f>
        <v>-2.7386097923899899E-2</v>
      </c>
      <c r="N6" s="168"/>
      <c r="O6" s="166">
        <v>3800.9</v>
      </c>
      <c r="P6" s="166">
        <v>3849.3</v>
      </c>
      <c r="Q6" s="196">
        <f t="shared" si="0"/>
        <v>1.2733826199058162E-2</v>
      </c>
    </row>
    <row r="7" spans="1:17">
      <c r="A7" s="21" t="s">
        <v>214</v>
      </c>
      <c r="B7" s="165" t="s">
        <v>141</v>
      </c>
      <c r="C7" s="150">
        <v>0.10290000000000001</v>
      </c>
      <c r="D7" s="150">
        <v>9.9900000000000003E-2</v>
      </c>
      <c r="E7" s="169">
        <f t="shared" ref="E7" si="4">D7/C7-1</f>
        <v>-2.9154518950437303E-2</v>
      </c>
      <c r="F7" s="149"/>
      <c r="G7" s="150">
        <v>0.1177</v>
      </c>
      <c r="H7" s="150">
        <v>0.114</v>
      </c>
      <c r="I7" s="169">
        <f t="shared" ref="I7" si="5">H7/G7-1</f>
        <v>-3.143585386576031E-2</v>
      </c>
      <c r="J7" s="149"/>
      <c r="K7" s="150">
        <v>0.1004</v>
      </c>
      <c r="L7" s="150">
        <v>0.1011</v>
      </c>
      <c r="M7" s="169">
        <f t="shared" ref="M7" si="6">L7/K7-1</f>
        <v>6.9721115537848544E-3</v>
      </c>
      <c r="N7" s="170"/>
      <c r="O7" s="150">
        <v>9.3899999999999997E-2</v>
      </c>
      <c r="P7" s="150">
        <v>9.7600000000000006E-2</v>
      </c>
      <c r="Q7" s="196">
        <f t="shared" si="0"/>
        <v>3.940362087326954E-2</v>
      </c>
    </row>
    <row r="8" spans="1:17">
      <c r="A8" s="21" t="s">
        <v>215</v>
      </c>
      <c r="B8" s="165" t="s">
        <v>211</v>
      </c>
      <c r="C8" s="166">
        <v>47291.6</v>
      </c>
      <c r="D8" s="166">
        <v>48434.1</v>
      </c>
      <c r="E8" s="167">
        <f>D8/C8-1</f>
        <v>2.4158624364580605E-2</v>
      </c>
      <c r="F8" s="168"/>
      <c r="G8" s="166">
        <v>13474.4</v>
      </c>
      <c r="H8" s="166">
        <v>12801</v>
      </c>
      <c r="I8" s="167">
        <f>H8/G8-1</f>
        <v>-4.9976251261651727E-2</v>
      </c>
      <c r="J8" s="168"/>
      <c r="K8" s="166">
        <v>24743.599999999999</v>
      </c>
      <c r="L8" s="166">
        <v>23897.8</v>
      </c>
      <c r="M8" s="167">
        <f>L8/K8-1</f>
        <v>-3.4182576504631523E-2</v>
      </c>
      <c r="N8" s="168"/>
      <c r="O8" s="166">
        <v>35916.800000000003</v>
      </c>
      <c r="P8" s="166">
        <v>34843.5</v>
      </c>
      <c r="Q8" s="196">
        <f t="shared" si="0"/>
        <v>-2.9882951710620165E-2</v>
      </c>
    </row>
    <row r="9" spans="1:17">
      <c r="A9" s="21"/>
      <c r="B9" s="21"/>
      <c r="C9" s="171"/>
      <c r="D9" s="171"/>
      <c r="E9" s="171"/>
      <c r="F9" s="168"/>
      <c r="G9" s="171"/>
      <c r="H9" s="171"/>
      <c r="I9" s="171"/>
      <c r="J9" s="168"/>
      <c r="K9" s="171"/>
      <c r="L9" s="171"/>
      <c r="M9" s="171"/>
      <c r="N9" s="168"/>
      <c r="O9" s="171"/>
      <c r="P9" s="171"/>
    </row>
    <row r="10" spans="1:17" s="164" customFormat="1">
      <c r="A10" s="190" t="s">
        <v>14</v>
      </c>
      <c r="B10" s="160"/>
      <c r="C10" s="162">
        <v>2023</v>
      </c>
      <c r="D10" s="162">
        <v>2024</v>
      </c>
      <c r="E10" s="162" t="s">
        <v>38</v>
      </c>
      <c r="F10" s="163"/>
      <c r="G10" s="162" t="s">
        <v>0</v>
      </c>
      <c r="H10" s="162" t="s">
        <v>1</v>
      </c>
      <c r="I10" s="162" t="s">
        <v>38</v>
      </c>
      <c r="J10" s="163"/>
      <c r="K10" s="162" t="s">
        <v>2</v>
      </c>
      <c r="L10" s="162" t="s">
        <v>3</v>
      </c>
      <c r="M10" s="162" t="s">
        <v>38</v>
      </c>
      <c r="N10" s="163"/>
      <c r="O10" s="162" t="s">
        <v>4</v>
      </c>
      <c r="P10" s="162" t="s">
        <v>5</v>
      </c>
      <c r="Q10" s="162" t="s">
        <v>38</v>
      </c>
    </row>
    <row r="11" spans="1:17">
      <c r="A11" s="21" t="s">
        <v>275</v>
      </c>
      <c r="B11" s="165" t="s">
        <v>216</v>
      </c>
      <c r="C11" s="172">
        <v>404551</v>
      </c>
      <c r="D11" s="172">
        <v>407256</v>
      </c>
      <c r="E11" s="167">
        <f>D11/C11-1</f>
        <v>6.686425197317547E-3</v>
      </c>
      <c r="F11" s="173"/>
      <c r="G11" s="172">
        <v>405650</v>
      </c>
      <c r="H11" s="172">
        <v>410415</v>
      </c>
      <c r="I11" s="167">
        <f>H11/G11-1</f>
        <v>1.1746579563663317E-2</v>
      </c>
      <c r="J11" s="173"/>
      <c r="K11" s="172">
        <v>406011</v>
      </c>
      <c r="L11" s="172">
        <v>411026</v>
      </c>
      <c r="M11" s="167">
        <f>L11/K11-1</f>
        <v>1.2351882091864441E-2</v>
      </c>
      <c r="N11" s="173"/>
      <c r="O11" s="172">
        <v>406438</v>
      </c>
      <c r="P11" s="172">
        <v>410962</v>
      </c>
      <c r="Q11" s="196">
        <f>P11/O11-1</f>
        <v>1.1130848985577035E-2</v>
      </c>
    </row>
    <row r="12" spans="1:17">
      <c r="A12" s="21" t="s">
        <v>217</v>
      </c>
      <c r="B12" s="165" t="s">
        <v>218</v>
      </c>
      <c r="C12" s="172">
        <v>56589</v>
      </c>
      <c r="D12" s="172">
        <v>57337</v>
      </c>
      <c r="E12" s="167">
        <f>D12/C12-1</f>
        <v>1.3218116595097973E-2</v>
      </c>
      <c r="F12" s="173"/>
      <c r="G12" s="172">
        <v>57893</v>
      </c>
      <c r="H12" s="172">
        <v>58155</v>
      </c>
      <c r="I12" s="167">
        <f>H12/G12-1</f>
        <v>4.5255903131640185E-3</v>
      </c>
      <c r="J12" s="173"/>
      <c r="K12" s="172">
        <v>57165</v>
      </c>
      <c r="L12" s="172">
        <v>58594</v>
      </c>
      <c r="M12" s="167">
        <f>L12/K12-1</f>
        <v>2.4997813347327869E-2</v>
      </c>
      <c r="N12" s="173"/>
      <c r="O12" s="172">
        <v>57122</v>
      </c>
      <c r="P12" s="172">
        <v>58626</v>
      </c>
      <c r="Q12" s="196">
        <f t="shared" ref="Q12:Q13" si="7">P12/O12-1</f>
        <v>2.6329610307762374E-2</v>
      </c>
    </row>
    <row r="13" spans="1:17">
      <c r="A13" s="21" t="s">
        <v>220</v>
      </c>
      <c r="B13" s="165" t="s">
        <v>219</v>
      </c>
      <c r="C13" s="172">
        <v>107692</v>
      </c>
      <c r="D13" s="172">
        <v>108973</v>
      </c>
      <c r="E13" s="167">
        <f t="shared" ref="E13" si="8">D13/C13-1</f>
        <v>1.1895033985811487E-2</v>
      </c>
      <c r="F13" s="173"/>
      <c r="G13" s="172">
        <v>108050</v>
      </c>
      <c r="H13" s="172">
        <v>110295</v>
      </c>
      <c r="I13" s="167">
        <f t="shared" ref="I13" si="9">H13/G13-1</f>
        <v>2.0777417862100966E-2</v>
      </c>
      <c r="J13" s="173"/>
      <c r="K13" s="172">
        <v>108239</v>
      </c>
      <c r="L13" s="172">
        <v>110724</v>
      </c>
      <c r="M13" s="167">
        <f t="shared" ref="M13" si="10">L13/K13-1</f>
        <v>2.2958453052966066E-2</v>
      </c>
      <c r="N13" s="173"/>
      <c r="O13" s="172">
        <v>108519</v>
      </c>
      <c r="P13" s="172">
        <v>111035</v>
      </c>
      <c r="Q13" s="196">
        <f t="shared" si="7"/>
        <v>2.3184880067085079E-2</v>
      </c>
    </row>
    <row r="14" spans="1:17">
      <c r="A14" s="174"/>
      <c r="B14" s="174"/>
    </row>
    <row r="15" spans="1:17" s="164" customFormat="1">
      <c r="A15" s="190" t="s">
        <v>15</v>
      </c>
      <c r="B15" s="160"/>
      <c r="C15" s="162">
        <v>2023</v>
      </c>
      <c r="D15" s="162">
        <v>2024</v>
      </c>
      <c r="E15" s="162" t="s">
        <v>38</v>
      </c>
      <c r="F15" s="163"/>
      <c r="G15" s="162" t="s">
        <v>0</v>
      </c>
      <c r="H15" s="162" t="s">
        <v>1</v>
      </c>
      <c r="I15" s="162" t="s">
        <v>38</v>
      </c>
      <c r="J15" s="163"/>
      <c r="K15" s="162" t="s">
        <v>2</v>
      </c>
      <c r="L15" s="162" t="s">
        <v>3</v>
      </c>
      <c r="M15" s="162" t="s">
        <v>38</v>
      </c>
      <c r="N15" s="163"/>
      <c r="O15" s="162" t="s">
        <v>4</v>
      </c>
      <c r="P15" s="162" t="s">
        <v>5</v>
      </c>
      <c r="Q15" s="162" t="s">
        <v>38</v>
      </c>
    </row>
    <row r="16" spans="1:17">
      <c r="A16" s="21" t="s">
        <v>276</v>
      </c>
      <c r="B16" s="165" t="s">
        <v>221</v>
      </c>
      <c r="C16" s="172">
        <v>1103.7</v>
      </c>
      <c r="D16" s="172">
        <v>869.5</v>
      </c>
      <c r="E16" s="167">
        <f>D16/C16-1</f>
        <v>-0.21219534293739239</v>
      </c>
      <c r="F16" s="173"/>
      <c r="G16" s="172">
        <v>167.4</v>
      </c>
      <c r="H16" s="172">
        <v>202.1</v>
      </c>
      <c r="I16" s="167">
        <f>H16/G16-1</f>
        <v>0.20728793309438465</v>
      </c>
      <c r="J16" s="173"/>
      <c r="K16" s="172">
        <v>349.6</v>
      </c>
      <c r="L16" s="172">
        <v>406.3</v>
      </c>
      <c r="M16" s="167">
        <f>L16/K16-1</f>
        <v>0.16218535469107542</v>
      </c>
      <c r="N16" s="173"/>
      <c r="O16" s="172">
        <v>610.4</v>
      </c>
      <c r="P16" s="172">
        <v>596.20000000000005</v>
      </c>
      <c r="Q16" s="196">
        <f>P16/O16-1</f>
        <v>-2.3263433813892398E-2</v>
      </c>
    </row>
    <row r="17" spans="1:17">
      <c r="A17" s="21" t="s">
        <v>224</v>
      </c>
      <c r="B17" s="165" t="s">
        <v>219</v>
      </c>
      <c r="C17" s="172">
        <v>38470</v>
      </c>
      <c r="D17" s="172">
        <v>38314</v>
      </c>
      <c r="E17" s="167">
        <f>D17/C17-1</f>
        <v>-4.0551078762671722E-3</v>
      </c>
      <c r="F17" s="173"/>
      <c r="G17" s="172">
        <v>7654</v>
      </c>
      <c r="H17" s="172">
        <v>7897</v>
      </c>
      <c r="I17" s="167">
        <f>H17/G17-1</f>
        <v>3.1748105565717166E-2</v>
      </c>
      <c r="J17" s="173"/>
      <c r="K17" s="172">
        <v>17893</v>
      </c>
      <c r="L17" s="172">
        <v>18105</v>
      </c>
      <c r="M17" s="167">
        <f>L17/K17-1</f>
        <v>1.1848208796736204E-2</v>
      </c>
      <c r="N17" s="173"/>
      <c r="O17" s="172">
        <v>28466</v>
      </c>
      <c r="P17" s="172">
        <v>28511</v>
      </c>
      <c r="Q17" s="196">
        <f t="shared" ref="Q17:Q19" si="11">P17/O17-1</f>
        <v>1.5808332747839771E-3</v>
      </c>
    </row>
    <row r="18" spans="1:17">
      <c r="A18" s="21" t="s">
        <v>223</v>
      </c>
      <c r="B18" s="165" t="s">
        <v>219</v>
      </c>
      <c r="C18" s="172">
        <v>50745</v>
      </c>
      <c r="D18" s="172">
        <v>37692</v>
      </c>
      <c r="E18" s="167">
        <f t="shared" ref="E18:E19" si="12">D18/C18-1</f>
        <v>-0.25722731303576707</v>
      </c>
      <c r="F18" s="173"/>
      <c r="G18" s="172">
        <v>7884</v>
      </c>
      <c r="H18" s="172">
        <v>8950</v>
      </c>
      <c r="I18" s="167">
        <f t="shared" ref="I18:I19" si="13">H18/G18-1</f>
        <v>0.13521055301877216</v>
      </c>
      <c r="J18" s="173"/>
      <c r="K18" s="172">
        <v>18114</v>
      </c>
      <c r="L18" s="172">
        <v>17256</v>
      </c>
      <c r="M18" s="167">
        <f t="shared" ref="M18:M19" si="14">L18/K18-1</f>
        <v>-4.7366677707850302E-2</v>
      </c>
      <c r="N18" s="173"/>
      <c r="O18" s="172">
        <v>27689</v>
      </c>
      <c r="P18" s="172">
        <v>26882</v>
      </c>
      <c r="Q18" s="196">
        <f t="shared" si="11"/>
        <v>-2.914514789266498E-2</v>
      </c>
    </row>
    <row r="19" spans="1:17">
      <c r="A19" s="193" t="s">
        <v>222</v>
      </c>
      <c r="B19" s="165" t="s">
        <v>219</v>
      </c>
      <c r="C19" s="172">
        <v>46930</v>
      </c>
      <c r="D19" s="172">
        <v>35124</v>
      </c>
      <c r="E19" s="167">
        <f t="shared" si="12"/>
        <v>-0.25156616236948648</v>
      </c>
      <c r="F19" s="173"/>
      <c r="G19" s="172">
        <v>7309</v>
      </c>
      <c r="H19" s="172">
        <v>8404</v>
      </c>
      <c r="I19" s="167">
        <f t="shared" si="13"/>
        <v>0.14981529621015177</v>
      </c>
      <c r="J19" s="173"/>
      <c r="K19" s="172">
        <v>16944</v>
      </c>
      <c r="L19" s="172">
        <v>16160</v>
      </c>
      <c r="M19" s="167">
        <f t="shared" si="14"/>
        <v>-4.6270066100094431E-2</v>
      </c>
      <c r="N19" s="173"/>
      <c r="O19" s="172">
        <v>25895</v>
      </c>
      <c r="P19" s="172">
        <v>25140</v>
      </c>
      <c r="Q19" s="196">
        <f t="shared" si="11"/>
        <v>-2.9156207762116249E-2</v>
      </c>
    </row>
    <row r="20" spans="1:17">
      <c r="Q20" s="197"/>
    </row>
    <row r="21" spans="1:17" s="164" customFormat="1">
      <c r="A21" s="190" t="s">
        <v>17</v>
      </c>
      <c r="B21" s="160"/>
      <c r="C21" s="162">
        <v>2023</v>
      </c>
      <c r="D21" s="162">
        <v>2024</v>
      </c>
      <c r="E21" s="162" t="s">
        <v>38</v>
      </c>
      <c r="F21" s="163"/>
      <c r="G21" s="162" t="s">
        <v>0</v>
      </c>
      <c r="H21" s="162" t="s">
        <v>1</v>
      </c>
      <c r="I21" s="162" t="s">
        <v>38</v>
      </c>
      <c r="J21" s="163"/>
      <c r="K21" s="162" t="s">
        <v>2</v>
      </c>
      <c r="L21" s="162" t="s">
        <v>3</v>
      </c>
      <c r="M21" s="162" t="s">
        <v>38</v>
      </c>
      <c r="N21" s="163"/>
      <c r="O21" s="162" t="s">
        <v>4</v>
      </c>
      <c r="P21" s="162" t="s">
        <v>5</v>
      </c>
      <c r="Q21" s="162" t="s">
        <v>38</v>
      </c>
    </row>
    <row r="22" spans="1:17">
      <c r="A22" s="21" t="s">
        <v>228</v>
      </c>
      <c r="B22" s="165" t="s">
        <v>219</v>
      </c>
      <c r="C22" s="172">
        <v>44535</v>
      </c>
      <c r="D22" s="172">
        <v>37971</v>
      </c>
      <c r="E22" s="167">
        <f>D22/C22-1</f>
        <v>-0.14738969349949482</v>
      </c>
      <c r="F22" s="173"/>
      <c r="G22" s="172">
        <v>6240</v>
      </c>
      <c r="H22" s="172">
        <v>4999</v>
      </c>
      <c r="I22" s="167">
        <f>H22/G22-1</f>
        <v>-0.19887820512820509</v>
      </c>
      <c r="J22" s="173"/>
      <c r="K22" s="172">
        <v>17599</v>
      </c>
      <c r="L22" s="172">
        <v>15005</v>
      </c>
      <c r="M22" s="167">
        <f>L22/K22-1</f>
        <v>-0.14739473833740557</v>
      </c>
      <c r="N22" s="173"/>
      <c r="O22" s="172">
        <v>30905</v>
      </c>
      <c r="P22" s="172">
        <v>26511</v>
      </c>
      <c r="Q22" s="196">
        <f>P22/O22-1</f>
        <v>-0.1421776411583886</v>
      </c>
    </row>
    <row r="23" spans="1:17" ht="30">
      <c r="A23" s="21" t="s">
        <v>227</v>
      </c>
      <c r="B23" s="22" t="s">
        <v>226</v>
      </c>
      <c r="C23" s="166">
        <v>15.5</v>
      </c>
      <c r="D23" s="166">
        <v>12.9</v>
      </c>
      <c r="E23" s="167">
        <f>D23/C23-1</f>
        <v>-0.16774193548387095</v>
      </c>
      <c r="F23" s="168"/>
      <c r="G23" s="166">
        <v>2.2000000000000002</v>
      </c>
      <c r="H23" s="166">
        <v>1.7</v>
      </c>
      <c r="I23" s="167">
        <f>H23/G23-1</f>
        <v>-0.2272727272727274</v>
      </c>
      <c r="J23" s="168"/>
      <c r="K23" s="166">
        <v>6.1</v>
      </c>
      <c r="L23" s="166">
        <v>5.0999999999999996</v>
      </c>
      <c r="M23" s="167">
        <f>L23/K23-1</f>
        <v>-0.16393442622950816</v>
      </c>
      <c r="N23" s="168"/>
      <c r="O23" s="166">
        <v>10.7</v>
      </c>
      <c r="P23" s="166">
        <v>8.9</v>
      </c>
      <c r="Q23" s="196">
        <f t="shared" ref="Q23:Q25" si="15">P23/O23-1</f>
        <v>-0.16822429906542047</v>
      </c>
    </row>
    <row r="24" spans="1:17" ht="42.95" customHeight="1">
      <c r="A24" s="22" t="s">
        <v>230</v>
      </c>
      <c r="B24" s="22" t="s">
        <v>229</v>
      </c>
      <c r="C24" s="166">
        <v>1.1000000000000001</v>
      </c>
      <c r="D24" s="166">
        <v>1.2</v>
      </c>
      <c r="E24" s="167">
        <f t="shared" ref="E24:E25" si="16">D24/C24-1</f>
        <v>9.0909090909090828E-2</v>
      </c>
      <c r="F24" s="168"/>
      <c r="G24" s="166">
        <v>0.8</v>
      </c>
      <c r="H24" s="166">
        <v>0.7</v>
      </c>
      <c r="I24" s="167">
        <f t="shared" ref="I24:I25" si="17">H24/G24-1</f>
        <v>-0.12500000000000011</v>
      </c>
      <c r="J24" s="168"/>
      <c r="K24" s="166">
        <v>1.1000000000000001</v>
      </c>
      <c r="L24" s="166">
        <v>1</v>
      </c>
      <c r="M24" s="167">
        <f t="shared" ref="M24:M25" si="18">L24/K24-1</f>
        <v>-9.0909090909090939E-2</v>
      </c>
      <c r="N24" s="168"/>
      <c r="O24" s="166">
        <v>1.1000000000000001</v>
      </c>
      <c r="P24" s="166">
        <v>1.1000000000000001</v>
      </c>
      <c r="Q24" s="196">
        <f t="shared" si="15"/>
        <v>0</v>
      </c>
    </row>
    <row r="25" spans="1:17">
      <c r="A25" s="21" t="s">
        <v>225</v>
      </c>
      <c r="B25" s="165" t="s">
        <v>219</v>
      </c>
      <c r="C25" s="166">
        <v>0.8</v>
      </c>
      <c r="D25" s="166">
        <v>0.7</v>
      </c>
      <c r="E25" s="167">
        <f t="shared" si="16"/>
        <v>-0.12500000000000011</v>
      </c>
      <c r="F25" s="168"/>
      <c r="G25" s="166">
        <v>0.5</v>
      </c>
      <c r="H25" s="166">
        <v>0.5</v>
      </c>
      <c r="I25" s="167">
        <f t="shared" si="17"/>
        <v>0</v>
      </c>
      <c r="J25" s="168"/>
      <c r="K25" s="166">
        <v>0.7</v>
      </c>
      <c r="L25" s="166">
        <v>0.7</v>
      </c>
      <c r="M25" s="167">
        <f t="shared" si="18"/>
        <v>0</v>
      </c>
      <c r="N25" s="168"/>
      <c r="O25" s="166">
        <v>0.7</v>
      </c>
      <c r="P25" s="166">
        <v>0.7</v>
      </c>
      <c r="Q25" s="196">
        <f t="shared" si="15"/>
        <v>0</v>
      </c>
    </row>
    <row r="26" spans="1:17">
      <c r="A26" s="21"/>
      <c r="B26" s="21"/>
    </row>
    <row r="27" spans="1:17" s="164" customFormat="1">
      <c r="A27" s="190" t="s">
        <v>40</v>
      </c>
      <c r="B27" s="160"/>
      <c r="C27" s="162">
        <v>2023</v>
      </c>
      <c r="D27" s="162">
        <v>2024</v>
      </c>
      <c r="E27" s="162" t="s">
        <v>38</v>
      </c>
      <c r="F27" s="163"/>
      <c r="G27" s="162" t="s">
        <v>0</v>
      </c>
      <c r="H27" s="162" t="s">
        <v>1</v>
      </c>
      <c r="I27" s="162" t="s">
        <v>38</v>
      </c>
      <c r="J27" s="163"/>
      <c r="K27" s="162" t="s">
        <v>2</v>
      </c>
      <c r="L27" s="162" t="s">
        <v>3</v>
      </c>
      <c r="M27" s="162" t="s">
        <v>38</v>
      </c>
      <c r="N27" s="163"/>
      <c r="O27" s="162" t="s">
        <v>4</v>
      </c>
      <c r="P27" s="162" t="s">
        <v>5</v>
      </c>
      <c r="Q27" s="162" t="s">
        <v>38</v>
      </c>
    </row>
    <row r="28" spans="1:17" ht="15.95" customHeight="1">
      <c r="A28" s="175" t="s">
        <v>231</v>
      </c>
      <c r="B28" s="165" t="s">
        <v>139</v>
      </c>
      <c r="C28" s="166">
        <v>3438</v>
      </c>
      <c r="D28" s="166">
        <v>3919.2</v>
      </c>
      <c r="E28" s="167">
        <f>D28/C28-1</f>
        <v>0.13996509598603835</v>
      </c>
      <c r="F28" s="168"/>
      <c r="G28" s="166">
        <v>406.9</v>
      </c>
      <c r="H28" s="166">
        <v>425.8</v>
      </c>
      <c r="I28" s="167">
        <f>H28/G28-1</f>
        <v>4.644875890882294E-2</v>
      </c>
      <c r="J28" s="168"/>
      <c r="K28" s="166">
        <v>1618.2</v>
      </c>
      <c r="L28" s="166">
        <v>1640.2</v>
      </c>
      <c r="M28" s="167">
        <f>L28/K28-1</f>
        <v>1.3595352861203835E-2</v>
      </c>
      <c r="N28" s="168"/>
      <c r="O28" s="166">
        <v>2936.8</v>
      </c>
      <c r="P28" s="166">
        <v>3306.1</v>
      </c>
      <c r="Q28" s="196">
        <f>P28/O28-1</f>
        <v>0.12574911468264771</v>
      </c>
    </row>
    <row r="29" spans="1:17">
      <c r="C29" s="176"/>
      <c r="D29" s="176"/>
      <c r="E29" s="176"/>
      <c r="F29" s="176"/>
      <c r="G29" s="176"/>
      <c r="H29" s="176"/>
      <c r="I29" s="176"/>
      <c r="J29" s="176"/>
      <c r="K29" s="176"/>
      <c r="L29" s="176"/>
      <c r="M29" s="176"/>
      <c r="N29" s="176"/>
      <c r="O29" s="176"/>
      <c r="P29" s="176"/>
      <c r="Q29" s="177"/>
    </row>
    <row r="31" spans="1:17" s="164" customFormat="1">
      <c r="A31" s="190" t="s">
        <v>69</v>
      </c>
      <c r="B31" s="160"/>
      <c r="C31" s="162">
        <v>2023</v>
      </c>
      <c r="D31" s="162">
        <v>2024</v>
      </c>
      <c r="E31" s="162">
        <v>2025</v>
      </c>
      <c r="F31" s="162"/>
      <c r="G31" s="163"/>
      <c r="H31" s="163"/>
      <c r="I31" s="163"/>
      <c r="J31" s="163"/>
      <c r="K31" s="163"/>
      <c r="L31" s="163"/>
      <c r="M31" s="163"/>
      <c r="N31" s="163"/>
      <c r="O31" s="163"/>
      <c r="P31" s="163"/>
    </row>
    <row r="32" spans="1:17">
      <c r="A32" s="178" t="s">
        <v>277</v>
      </c>
      <c r="B32" s="179" t="s">
        <v>141</v>
      </c>
      <c r="C32" s="180">
        <v>0.91</v>
      </c>
      <c r="D32" s="181">
        <v>0.91800000000000004</v>
      </c>
      <c r="E32" s="181">
        <v>0.94499999999999995</v>
      </c>
    </row>
    <row r="33" spans="1:8">
      <c r="A33" s="178" t="s">
        <v>36</v>
      </c>
      <c r="B33" s="179" t="s">
        <v>141</v>
      </c>
      <c r="C33" s="181">
        <f>1-C32</f>
        <v>8.9999999999999969E-2</v>
      </c>
      <c r="D33" s="181">
        <f>1-D32</f>
        <v>8.1999999999999962E-2</v>
      </c>
      <c r="E33" s="181">
        <f>1-E32</f>
        <v>5.5000000000000049E-2</v>
      </c>
      <c r="H33" s="134" t="s">
        <v>198</v>
      </c>
    </row>
    <row r="34" spans="1:8">
      <c r="A34" s="178"/>
      <c r="B34" s="178"/>
      <c r="C34" s="181"/>
      <c r="D34" s="181"/>
      <c r="E34" s="181"/>
    </row>
    <row r="35" spans="1:8">
      <c r="A35" s="178" t="s">
        <v>279</v>
      </c>
      <c r="B35" s="179" t="s">
        <v>141</v>
      </c>
      <c r="C35" s="181">
        <v>0.92700000000000005</v>
      </c>
      <c r="D35" s="181">
        <v>0.92700000000000005</v>
      </c>
      <c r="E35" s="180">
        <v>0.93</v>
      </c>
    </row>
    <row r="36" spans="1:8">
      <c r="A36" s="178" t="s">
        <v>37</v>
      </c>
      <c r="B36" s="179" t="s">
        <v>141</v>
      </c>
      <c r="C36" s="181">
        <f>1-C35</f>
        <v>7.2999999999999954E-2</v>
      </c>
      <c r="D36" s="181">
        <f>1-D35</f>
        <v>7.2999999999999954E-2</v>
      </c>
      <c r="E36" s="181">
        <f>1-E35</f>
        <v>6.9999999999999951E-2</v>
      </c>
    </row>
    <row r="39" spans="1:8" ht="24">
      <c r="A39" s="192" t="s">
        <v>278</v>
      </c>
    </row>
    <row r="40" spans="1:8" ht="24">
      <c r="A40" s="192" t="s">
        <v>280</v>
      </c>
    </row>
  </sheetData>
  <hyperlinks>
    <hyperlink ref="A3" r:id="rId1"/>
    <hyperlink ref="A10" r:id="rId2"/>
    <hyperlink ref="A15" r:id="rId3"/>
    <hyperlink ref="A21" r:id="rId4"/>
    <hyperlink ref="A27" r:id="rId5"/>
    <hyperlink ref="A31" r:id="rId6"/>
    <hyperlink ref="A1" location="Содержание!A1" display="← К СОДЕРЖАНИЮ"/>
  </hyperlinks>
  <pageMargins left="0.7" right="0.7" top="0.75" bottom="0.75" header="0.3" footer="0.3"/>
  <pageSetup orientation="portrait"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2"/>
  <sheetViews>
    <sheetView zoomScaleNormal="100" workbookViewId="0">
      <pane xSplit="1" topLeftCell="I1" activePane="topRight" state="frozen"/>
      <selection activeCell="A6" sqref="A6"/>
      <selection pane="topRight"/>
    </sheetView>
  </sheetViews>
  <sheetFormatPr defaultColWidth="10.88671875" defaultRowHeight="15" outlineLevelRow="1"/>
  <cols>
    <col min="1" max="1" width="58.44140625" style="1" customWidth="1"/>
    <col min="2" max="3" width="16.33203125" style="70" customWidth="1"/>
    <col min="4" max="5" width="14.6640625" style="70" customWidth="1"/>
    <col min="6" max="8" width="14.88671875" style="70" customWidth="1"/>
    <col min="9" max="9" width="10.88671875" style="70" customWidth="1"/>
    <col min="10" max="12" width="14.88671875" style="70" customWidth="1"/>
    <col min="13" max="13" width="10.88671875" style="70" customWidth="1"/>
    <col min="14" max="14" width="14.88671875" style="85" bestFit="1" customWidth="1"/>
    <col min="15" max="15" width="14.88671875" style="1" customWidth="1"/>
    <col min="16" max="16" width="14.6640625" style="1" bestFit="1" customWidth="1"/>
    <col min="17" max="16384" width="10.88671875" style="1"/>
  </cols>
  <sheetData>
    <row r="1" spans="1:16" ht="16.7" customHeight="1">
      <c r="A1" s="23" t="s">
        <v>199</v>
      </c>
      <c r="B1" s="75"/>
      <c r="N1" s="76"/>
      <c r="O1" s="28"/>
      <c r="P1" s="28"/>
    </row>
    <row r="2" spans="1:16" s="39" customFormat="1" ht="16.7" customHeight="1">
      <c r="A2" s="45"/>
      <c r="B2" s="75"/>
      <c r="C2" s="70"/>
      <c r="D2" s="70"/>
      <c r="E2" s="70"/>
      <c r="F2" s="70"/>
      <c r="G2" s="70"/>
      <c r="H2" s="70"/>
      <c r="I2" s="70"/>
      <c r="J2" s="70"/>
      <c r="K2" s="70"/>
      <c r="L2" s="70"/>
      <c r="M2" s="70"/>
      <c r="N2" s="76"/>
      <c r="O2" s="46"/>
      <c r="P2" s="46"/>
    </row>
    <row r="3" spans="1:16" s="14" customFormat="1">
      <c r="A3" s="189" t="s">
        <v>274</v>
      </c>
      <c r="B3" s="71">
        <v>2023</v>
      </c>
      <c r="C3" s="71">
        <v>2024</v>
      </c>
      <c r="D3" s="71" t="s">
        <v>38</v>
      </c>
      <c r="E3" s="74"/>
      <c r="F3" s="71" t="s">
        <v>0</v>
      </c>
      <c r="G3" s="71" t="s">
        <v>1</v>
      </c>
      <c r="H3" s="71" t="s">
        <v>38</v>
      </c>
      <c r="I3" s="74"/>
      <c r="J3" s="71" t="s">
        <v>2</v>
      </c>
      <c r="K3" s="71" t="s">
        <v>3</v>
      </c>
      <c r="L3" s="71" t="s">
        <v>38</v>
      </c>
      <c r="M3" s="74"/>
      <c r="N3" s="84" t="s">
        <v>4</v>
      </c>
      <c r="O3" s="71" t="s">
        <v>5</v>
      </c>
      <c r="P3" s="71" t="s">
        <v>38</v>
      </c>
    </row>
    <row r="4" spans="1:16">
      <c r="A4" s="15" t="s">
        <v>31</v>
      </c>
      <c r="B4" s="78">
        <v>60644.5</v>
      </c>
      <c r="C4" s="78">
        <v>64818.1</v>
      </c>
      <c r="D4" s="72">
        <f>C4/B4-1</f>
        <v>6.8820750439034128E-2</v>
      </c>
      <c r="E4" s="78"/>
      <c r="F4" s="78">
        <v>63365</v>
      </c>
      <c r="G4" s="78">
        <v>68085.3</v>
      </c>
      <c r="H4" s="72">
        <f>G4/F4-1</f>
        <v>7.4493805728714557E-2</v>
      </c>
      <c r="I4" s="78"/>
      <c r="J4" s="78">
        <v>62420.7</v>
      </c>
      <c r="K4" s="78">
        <v>67190.100000000006</v>
      </c>
      <c r="L4" s="72">
        <f>K4/J4-1</f>
        <v>7.6407345640148394E-2</v>
      </c>
      <c r="M4" s="78"/>
      <c r="N4" s="82">
        <v>65123</v>
      </c>
      <c r="O4" s="19">
        <v>71285.5</v>
      </c>
      <c r="P4" s="194">
        <f>O4/N4-1</f>
        <v>9.4628625831119528E-2</v>
      </c>
    </row>
    <row r="5" spans="1:16">
      <c r="A5" s="15" t="s">
        <v>32</v>
      </c>
      <c r="B5" s="78">
        <v>148754.29999999999</v>
      </c>
      <c r="C5" s="78">
        <v>158878.39999999999</v>
      </c>
      <c r="D5" s="72">
        <f>C5/B5-1</f>
        <v>6.8059209044713409E-2</v>
      </c>
      <c r="E5" s="78"/>
      <c r="F5" s="78">
        <v>151129.60000000001</v>
      </c>
      <c r="G5" s="78">
        <v>161513</v>
      </c>
      <c r="H5" s="72">
        <f>G5/F5-1</f>
        <v>6.8705270178707423E-2</v>
      </c>
      <c r="I5" s="78"/>
      <c r="J5" s="78">
        <v>150862.5</v>
      </c>
      <c r="K5" s="78">
        <v>161299.6</v>
      </c>
      <c r="L5" s="72">
        <f>K5/J5-1</f>
        <v>6.9182865191813825E-2</v>
      </c>
      <c r="M5" s="78"/>
      <c r="N5" s="82">
        <v>154795.70000000001</v>
      </c>
      <c r="O5" s="19">
        <v>167146.70000000001</v>
      </c>
      <c r="P5" s="194">
        <f t="shared" ref="P5:P8" si="0">O5/N5-1</f>
        <v>7.9789038067594964E-2</v>
      </c>
    </row>
    <row r="6" spans="1:16">
      <c r="A6" s="15" t="s">
        <v>33</v>
      </c>
      <c r="B6" s="78">
        <v>45443.7</v>
      </c>
      <c r="C6" s="78">
        <v>44265.7</v>
      </c>
      <c r="D6" s="72">
        <f>C6/B6-1</f>
        <v>-2.5922185033348977E-2</v>
      </c>
      <c r="E6" s="78"/>
      <c r="F6" s="78">
        <v>46233.9</v>
      </c>
      <c r="G6" s="78">
        <v>43725.599999999999</v>
      </c>
      <c r="H6" s="72">
        <f>G6/F6-1</f>
        <v>-5.4252399213564173E-2</v>
      </c>
      <c r="I6" s="78"/>
      <c r="J6" s="78">
        <v>44707.5</v>
      </c>
      <c r="K6" s="78">
        <v>43052.1</v>
      </c>
      <c r="L6" s="72">
        <f>K6/J6-1</f>
        <v>-3.7027344405301199E-2</v>
      </c>
      <c r="M6" s="78"/>
      <c r="N6" s="82">
        <v>44976.5</v>
      </c>
      <c r="O6" s="19">
        <v>44307.4</v>
      </c>
      <c r="P6" s="194">
        <f t="shared" si="0"/>
        <v>-1.4876657810189764E-2</v>
      </c>
    </row>
    <row r="7" spans="1:16">
      <c r="A7" s="15" t="s">
        <v>34</v>
      </c>
      <c r="B7" s="78">
        <v>7809.8</v>
      </c>
      <c r="C7" s="78">
        <v>5089</v>
      </c>
      <c r="D7" s="72">
        <f>C7/B7-1</f>
        <v>-0.34838280109605879</v>
      </c>
      <c r="E7" s="78"/>
      <c r="F7" s="78">
        <v>11980.1</v>
      </c>
      <c r="G7" s="78">
        <v>7337.7</v>
      </c>
      <c r="H7" s="72">
        <f>G7/F7-1</f>
        <v>-0.38750928623300307</v>
      </c>
      <c r="I7" s="78"/>
      <c r="J7" s="78">
        <v>10316.9</v>
      </c>
      <c r="K7" s="78">
        <v>7083.8</v>
      </c>
      <c r="L7" s="72">
        <f>K7/J7-1</f>
        <v>-0.31337901889133357</v>
      </c>
      <c r="M7" s="78"/>
      <c r="N7" s="82">
        <v>9432.9</v>
      </c>
      <c r="O7" s="19">
        <v>7588.9</v>
      </c>
      <c r="P7" s="194">
        <f t="shared" si="0"/>
        <v>-0.19548601172492019</v>
      </c>
    </row>
    <row r="8" spans="1:16">
      <c r="A8" s="15" t="s">
        <v>6</v>
      </c>
      <c r="B8" s="78">
        <v>37633.9</v>
      </c>
      <c r="C8" s="78">
        <v>39176.699999999997</v>
      </c>
      <c r="D8" s="72">
        <f>C8/B8-1</f>
        <v>4.0994954017521401E-2</v>
      </c>
      <c r="E8" s="78"/>
      <c r="F8" s="78">
        <v>34253.800000000003</v>
      </c>
      <c r="G8" s="78">
        <v>36387.9</v>
      </c>
      <c r="H8" s="72">
        <f>G8/F8-1</f>
        <v>6.2302576648430197E-2</v>
      </c>
      <c r="I8" s="78"/>
      <c r="J8" s="78">
        <v>34390.699999999997</v>
      </c>
      <c r="K8" s="78">
        <v>35968.300000000003</v>
      </c>
      <c r="L8" s="72">
        <f>K8/J8-1</f>
        <v>4.5872866792476152E-2</v>
      </c>
      <c r="M8" s="78"/>
      <c r="N8" s="82">
        <v>35543.599999999999</v>
      </c>
      <c r="O8" s="19">
        <v>36718.5</v>
      </c>
      <c r="P8" s="194">
        <f t="shared" si="0"/>
        <v>3.3055177303368266E-2</v>
      </c>
    </row>
    <row r="9" spans="1:16">
      <c r="A9" s="15"/>
      <c r="O9" s="205"/>
    </row>
    <row r="10" spans="1:16" s="14" customFormat="1">
      <c r="A10" s="189" t="s">
        <v>284</v>
      </c>
      <c r="B10" s="71">
        <v>2023</v>
      </c>
      <c r="C10" s="71">
        <v>2024</v>
      </c>
      <c r="D10" s="71" t="s">
        <v>38</v>
      </c>
      <c r="E10" s="74"/>
      <c r="F10" s="71" t="s">
        <v>0</v>
      </c>
      <c r="G10" s="71" t="s">
        <v>1</v>
      </c>
      <c r="H10" s="71" t="s">
        <v>38</v>
      </c>
      <c r="I10" s="74"/>
      <c r="J10" s="71" t="s">
        <v>2</v>
      </c>
      <c r="K10" s="71" t="s">
        <v>3</v>
      </c>
      <c r="L10" s="71" t="s">
        <v>38</v>
      </c>
      <c r="M10" s="74"/>
      <c r="N10" s="84" t="s">
        <v>4</v>
      </c>
      <c r="O10" s="71" t="s">
        <v>5</v>
      </c>
      <c r="P10" s="71" t="s">
        <v>38</v>
      </c>
    </row>
    <row r="11" spans="1:16">
      <c r="A11" s="1" t="s">
        <v>70</v>
      </c>
      <c r="B11" s="82">
        <v>128454108</v>
      </c>
      <c r="C11" s="82">
        <v>138151147</v>
      </c>
      <c r="D11" s="72">
        <f t="shared" ref="D11:D58" si="1">C11/B11-1</f>
        <v>7.5490298838866154E-2</v>
      </c>
      <c r="F11" s="82">
        <v>35152597</v>
      </c>
      <c r="G11" s="82">
        <v>37567676</v>
      </c>
      <c r="H11" s="72">
        <f t="shared" ref="H11:H58" si="2">G11/F11-1</f>
        <v>6.8702719176054083E-2</v>
      </c>
      <c r="J11" s="82">
        <v>65151169</v>
      </c>
      <c r="K11" s="82">
        <v>71007918</v>
      </c>
      <c r="L11" s="72">
        <f t="shared" ref="L11:L58" si="3">K11/J11-1</f>
        <v>8.9894764589719012E-2</v>
      </c>
      <c r="N11" s="82">
        <v>98085513</v>
      </c>
      <c r="O11" s="198">
        <v>107663420</v>
      </c>
      <c r="P11" s="194">
        <f>O11/N11-1</f>
        <v>9.7648538576741606E-2</v>
      </c>
    </row>
    <row r="12" spans="1:16" s="29" customFormat="1" outlineLevel="1">
      <c r="A12" s="34" t="s">
        <v>98</v>
      </c>
      <c r="B12" s="86">
        <v>117129049</v>
      </c>
      <c r="C12" s="86">
        <v>126401117</v>
      </c>
      <c r="D12" s="87">
        <f>C12/B12-1</f>
        <v>7.9161131070055957E-2</v>
      </c>
      <c r="E12" s="86"/>
      <c r="F12" s="86">
        <v>33401941</v>
      </c>
      <c r="G12" s="86">
        <v>35344004</v>
      </c>
      <c r="H12" s="87">
        <f>G12/F12-1</f>
        <v>5.8142219938655648E-2</v>
      </c>
      <c r="I12" s="86"/>
      <c r="J12" s="86">
        <v>61202258</v>
      </c>
      <c r="K12" s="86">
        <v>65619379</v>
      </c>
      <c r="L12" s="87">
        <f>K12/J12-1</f>
        <v>7.2172516902889505E-2</v>
      </c>
      <c r="M12" s="86"/>
      <c r="N12" s="88">
        <v>91927420</v>
      </c>
      <c r="O12" s="199">
        <v>99479040</v>
      </c>
      <c r="P12" s="194">
        <f t="shared" ref="P12:P75" si="4">O12/N12-1</f>
        <v>8.2147633426457478E-2</v>
      </c>
    </row>
    <row r="13" spans="1:16" s="29" customFormat="1" outlineLevel="1">
      <c r="A13" s="34" t="s">
        <v>99</v>
      </c>
      <c r="B13" s="86">
        <v>4988213</v>
      </c>
      <c r="C13" s="86">
        <v>6444322</v>
      </c>
      <c r="D13" s="87">
        <f>C13/B13-1</f>
        <v>0.29190994851262375</v>
      </c>
      <c r="E13" s="86"/>
      <c r="F13" s="86">
        <v>956494</v>
      </c>
      <c r="G13" s="86">
        <v>1372796</v>
      </c>
      <c r="H13" s="87">
        <f>G13/F13-1</f>
        <v>0.43523744006758025</v>
      </c>
      <c r="I13" s="86"/>
      <c r="J13" s="86">
        <v>2240710</v>
      </c>
      <c r="K13" s="86">
        <v>3542515</v>
      </c>
      <c r="L13" s="87">
        <f>K13/J13-1</f>
        <v>0.58097879689919707</v>
      </c>
      <c r="M13" s="86"/>
      <c r="N13" s="88">
        <v>3457863</v>
      </c>
      <c r="O13" s="199">
        <v>4880112</v>
      </c>
      <c r="P13" s="194">
        <f t="shared" si="4"/>
        <v>0.41130866086944451</v>
      </c>
    </row>
    <row r="14" spans="1:16" s="29" customFormat="1" outlineLevel="1">
      <c r="A14" s="34" t="s">
        <v>100</v>
      </c>
      <c r="B14" s="86">
        <v>416789</v>
      </c>
      <c r="C14" s="89">
        <v>0</v>
      </c>
      <c r="D14" s="90" t="s">
        <v>39</v>
      </c>
      <c r="E14" s="86"/>
      <c r="F14" s="89">
        <v>0</v>
      </c>
      <c r="G14" s="89">
        <v>0</v>
      </c>
      <c r="H14" s="90" t="s">
        <v>39</v>
      </c>
      <c r="I14" s="86"/>
      <c r="J14" s="89">
        <v>0</v>
      </c>
      <c r="K14" s="89">
        <v>0</v>
      </c>
      <c r="L14" s="90" t="s">
        <v>39</v>
      </c>
      <c r="M14" s="86"/>
      <c r="N14" s="89">
        <v>0</v>
      </c>
      <c r="O14" s="89">
        <v>0</v>
      </c>
      <c r="P14" s="73" t="s">
        <v>39</v>
      </c>
    </row>
    <row r="15" spans="1:16" s="29" customFormat="1" outlineLevel="1">
      <c r="A15" s="34" t="s">
        <v>101</v>
      </c>
      <c r="B15" s="86">
        <v>5722874</v>
      </c>
      <c r="C15" s="86">
        <v>5188021</v>
      </c>
      <c r="D15" s="87">
        <f>C15/B15-1</f>
        <v>-9.3458811079887516E-2</v>
      </c>
      <c r="E15" s="86"/>
      <c r="F15" s="86">
        <v>767211</v>
      </c>
      <c r="G15" s="86">
        <v>822199</v>
      </c>
      <c r="H15" s="87">
        <f>G15/F15-1</f>
        <v>7.1672590721457263E-2</v>
      </c>
      <c r="I15" s="86"/>
      <c r="J15" s="86">
        <v>1652916</v>
      </c>
      <c r="K15" s="86">
        <v>1781829</v>
      </c>
      <c r="L15" s="87">
        <f>K15/J15-1</f>
        <v>7.7991259083946218E-2</v>
      </c>
      <c r="M15" s="86"/>
      <c r="N15" s="88">
        <v>2616854</v>
      </c>
      <c r="O15" s="199">
        <v>3211098</v>
      </c>
      <c r="P15" s="194">
        <f t="shared" si="4"/>
        <v>0.22708336040145927</v>
      </c>
    </row>
    <row r="16" spans="1:16" s="29" customFormat="1" outlineLevel="1">
      <c r="A16" s="34" t="s">
        <v>102</v>
      </c>
      <c r="B16" s="86">
        <v>197183</v>
      </c>
      <c r="C16" s="86">
        <v>117687</v>
      </c>
      <c r="D16" s="87">
        <f>C16/B16-1</f>
        <v>-0.40315848729352932</v>
      </c>
      <c r="E16" s="86"/>
      <c r="F16" s="86">
        <v>26951</v>
      </c>
      <c r="G16" s="86">
        <v>28677</v>
      </c>
      <c r="H16" s="87">
        <f>G16/F16-1</f>
        <v>6.4042150569552092E-2</v>
      </c>
      <c r="I16" s="86"/>
      <c r="J16" s="86">
        <v>55285</v>
      </c>
      <c r="K16" s="86">
        <v>64195</v>
      </c>
      <c r="L16" s="87">
        <f>K16/J16-1</f>
        <v>0.16116487293117476</v>
      </c>
      <c r="M16" s="86"/>
      <c r="N16" s="88">
        <v>83376</v>
      </c>
      <c r="O16" s="199">
        <v>93170</v>
      </c>
      <c r="P16" s="194">
        <f t="shared" si="4"/>
        <v>0.1174678564574938</v>
      </c>
    </row>
    <row r="17" spans="1:16">
      <c r="A17" s="1" t="s">
        <v>12</v>
      </c>
      <c r="B17" s="88">
        <v>-115418276</v>
      </c>
      <c r="C17" s="82">
        <v>-122686305</v>
      </c>
      <c r="D17" s="72">
        <f t="shared" si="1"/>
        <v>6.2971214368164663E-2</v>
      </c>
      <c r="F17" s="82">
        <v>-30682502</v>
      </c>
      <c r="G17" s="82">
        <v>-31244885</v>
      </c>
      <c r="H17" s="72">
        <f t="shared" si="2"/>
        <v>1.8329111491624861E-2</v>
      </c>
      <c r="J17" s="82">
        <v>-57998214</v>
      </c>
      <c r="K17" s="82">
        <v>-60487241</v>
      </c>
      <c r="L17" s="72">
        <f t="shared" si="3"/>
        <v>4.291558012458796E-2</v>
      </c>
      <c r="N17" s="82">
        <v>-86228231</v>
      </c>
      <c r="O17" s="198">
        <v>-91107212</v>
      </c>
      <c r="P17" s="194">
        <f t="shared" si="4"/>
        <v>5.6582176665551653E-2</v>
      </c>
    </row>
    <row r="18" spans="1:16" s="29" customFormat="1" outlineLevel="1">
      <c r="A18" s="35" t="s">
        <v>103</v>
      </c>
      <c r="B18" s="88">
        <v>28527114</v>
      </c>
      <c r="C18" s="88">
        <v>31889220</v>
      </c>
      <c r="D18" s="87">
        <f>C18/B18-1</f>
        <v>0.1178565066203332</v>
      </c>
      <c r="E18" s="89"/>
      <c r="F18" s="88">
        <v>7199800</v>
      </c>
      <c r="G18" s="88">
        <v>8511585</v>
      </c>
      <c r="H18" s="87">
        <f>G18/F18-1</f>
        <v>0.1821974221506153</v>
      </c>
      <c r="I18" s="89"/>
      <c r="J18" s="88">
        <v>14545596</v>
      </c>
      <c r="K18" s="88">
        <v>17213935</v>
      </c>
      <c r="L18" s="87">
        <f>K18/J18-1</f>
        <v>0.18344652223257119</v>
      </c>
      <c r="M18" s="89"/>
      <c r="N18" s="88">
        <v>22042131</v>
      </c>
      <c r="O18" s="200">
        <v>26587091</v>
      </c>
      <c r="P18" s="194">
        <f t="shared" si="4"/>
        <v>0.20619421960608064</v>
      </c>
    </row>
    <row r="19" spans="1:16" s="29" customFormat="1" outlineLevel="1">
      <c r="A19" s="35" t="s">
        <v>104</v>
      </c>
      <c r="B19" s="88">
        <v>11309063</v>
      </c>
      <c r="C19" s="88">
        <v>11842436</v>
      </c>
      <c r="D19" s="87">
        <f>C19/B19-1</f>
        <v>4.7163323787302369E-2</v>
      </c>
      <c r="E19" s="89"/>
      <c r="F19" s="88">
        <v>3043935</v>
      </c>
      <c r="G19" s="88">
        <v>3276595</v>
      </c>
      <c r="H19" s="87">
        <f>G19/F19-1</f>
        <v>7.6433958018157444E-2</v>
      </c>
      <c r="I19" s="89"/>
      <c r="J19" s="88">
        <v>6059978</v>
      </c>
      <c r="K19" s="88">
        <v>6519843</v>
      </c>
      <c r="L19" s="87">
        <f>K19/J19-1</f>
        <v>7.5885589023590549E-2</v>
      </c>
      <c r="M19" s="89"/>
      <c r="N19" s="88">
        <v>9095204</v>
      </c>
      <c r="O19" s="200">
        <v>9780875</v>
      </c>
      <c r="P19" s="194">
        <f t="shared" si="4"/>
        <v>7.5388193601814812E-2</v>
      </c>
    </row>
    <row r="20" spans="1:16" s="29" customFormat="1" outlineLevel="1">
      <c r="A20" s="35" t="s">
        <v>105</v>
      </c>
      <c r="B20" s="88">
        <v>480566</v>
      </c>
      <c r="C20" s="88">
        <v>178247</v>
      </c>
      <c r="D20" s="87">
        <f>C20/B20-1</f>
        <v>-0.62908944869175099</v>
      </c>
      <c r="E20" s="89"/>
      <c r="F20" s="88">
        <v>41856</v>
      </c>
      <c r="G20" s="88">
        <v>45972</v>
      </c>
      <c r="H20" s="87">
        <f>G20/F20-1</f>
        <v>9.8337155963302836E-2</v>
      </c>
      <c r="I20" s="89"/>
      <c r="J20" s="88">
        <v>85636</v>
      </c>
      <c r="K20" s="88">
        <v>93095</v>
      </c>
      <c r="L20" s="87">
        <f>K20/J20-1</f>
        <v>8.7101219113457029E-2</v>
      </c>
      <c r="M20" s="89"/>
      <c r="N20" s="88">
        <v>131301</v>
      </c>
      <c r="O20" s="200">
        <v>149994</v>
      </c>
      <c r="P20" s="194">
        <f t="shared" si="4"/>
        <v>0.14236753718555084</v>
      </c>
    </row>
    <row r="21" spans="1:16" s="29" customFormat="1" outlineLevel="1">
      <c r="A21" s="35" t="s">
        <v>106</v>
      </c>
      <c r="B21" s="88">
        <v>555883</v>
      </c>
      <c r="C21" s="88">
        <v>594483</v>
      </c>
      <c r="D21" s="87">
        <f>C21/B21-1</f>
        <v>6.9439072610603336E-2</v>
      </c>
      <c r="E21" s="89"/>
      <c r="F21" s="88">
        <v>143946</v>
      </c>
      <c r="G21" s="88">
        <v>160440</v>
      </c>
      <c r="H21" s="87">
        <f>G21/F21-1</f>
        <v>0.11458463590513102</v>
      </c>
      <c r="I21" s="89"/>
      <c r="J21" s="88">
        <v>287154</v>
      </c>
      <c r="K21" s="88">
        <v>321119</v>
      </c>
      <c r="L21" s="87">
        <f>K21/J21-1</f>
        <v>0.11828147962417379</v>
      </c>
      <c r="M21" s="89"/>
      <c r="N21" s="88">
        <v>437850</v>
      </c>
      <c r="O21" s="200">
        <v>486288</v>
      </c>
      <c r="P21" s="194">
        <f t="shared" si="4"/>
        <v>0.11062692702980481</v>
      </c>
    </row>
    <row r="22" spans="1:16" s="29" customFormat="1" outlineLevel="1">
      <c r="A22" s="35" t="s">
        <v>107</v>
      </c>
      <c r="B22" s="88"/>
      <c r="C22" s="88"/>
      <c r="D22" s="87"/>
      <c r="E22" s="89"/>
      <c r="F22" s="88"/>
      <c r="G22" s="88"/>
      <c r="H22" s="87"/>
      <c r="I22" s="89"/>
      <c r="J22" s="88"/>
      <c r="K22" s="88"/>
      <c r="L22" s="87"/>
      <c r="M22" s="89"/>
      <c r="N22" s="89"/>
      <c r="O22" s="200"/>
      <c r="P22" s="194"/>
    </row>
    <row r="23" spans="1:16" s="29" customFormat="1" outlineLevel="1">
      <c r="A23" s="191" t="s">
        <v>108</v>
      </c>
      <c r="B23" s="88">
        <v>21166901</v>
      </c>
      <c r="C23" s="88">
        <v>22616309</v>
      </c>
      <c r="D23" s="87">
        <f>C23/B23-1</f>
        <v>6.8475210424048472E-2</v>
      </c>
      <c r="E23" s="89"/>
      <c r="F23" s="88">
        <v>6855249</v>
      </c>
      <c r="G23" s="88">
        <v>7434678</v>
      </c>
      <c r="H23" s="87">
        <f>G23/F23-1</f>
        <v>8.4523406808417967E-2</v>
      </c>
      <c r="I23" s="89"/>
      <c r="J23" s="88">
        <v>10612479</v>
      </c>
      <c r="K23" s="88">
        <v>12081040</v>
      </c>
      <c r="L23" s="87">
        <f>K23/J23-1</f>
        <v>0.1383805800699347</v>
      </c>
      <c r="M23" s="89"/>
      <c r="N23" s="88">
        <v>14988966</v>
      </c>
      <c r="O23" s="200">
        <v>17590944</v>
      </c>
      <c r="P23" s="194">
        <f t="shared" si="4"/>
        <v>0.17359289493351304</v>
      </c>
    </row>
    <row r="24" spans="1:16" s="29" customFormat="1" outlineLevel="1">
      <c r="A24" s="191" t="s">
        <v>109</v>
      </c>
      <c r="B24" s="88">
        <v>348883</v>
      </c>
      <c r="C24" s="89">
        <v>0</v>
      </c>
      <c r="D24" s="90" t="s">
        <v>39</v>
      </c>
      <c r="E24" s="89"/>
      <c r="F24" s="89">
        <v>0</v>
      </c>
      <c r="G24" s="89">
        <v>0</v>
      </c>
      <c r="H24" s="90" t="s">
        <v>39</v>
      </c>
      <c r="I24" s="89"/>
      <c r="J24" s="89">
        <v>0</v>
      </c>
      <c r="K24" s="89">
        <v>0</v>
      </c>
      <c r="L24" s="90" t="s">
        <v>39</v>
      </c>
      <c r="M24" s="89"/>
      <c r="N24" s="89">
        <v>0</v>
      </c>
      <c r="O24" s="89">
        <v>0</v>
      </c>
      <c r="P24" s="73" t="s">
        <v>39</v>
      </c>
    </row>
    <row r="25" spans="1:16" s="29" customFormat="1" outlineLevel="1">
      <c r="A25" s="191" t="s">
        <v>123</v>
      </c>
      <c r="B25" s="88">
        <v>524611</v>
      </c>
      <c r="C25" s="88">
        <v>525793</v>
      </c>
      <c r="D25" s="87">
        <f>C25/B25-1</f>
        <v>2.2530980097634767E-3</v>
      </c>
      <c r="E25" s="89"/>
      <c r="F25" s="88">
        <v>239132</v>
      </c>
      <c r="G25" s="88">
        <v>246948</v>
      </c>
      <c r="H25" s="87">
        <f>G25/F25-1</f>
        <v>3.2684876971714294E-2</v>
      </c>
      <c r="I25" s="89"/>
      <c r="J25" s="88">
        <v>298851</v>
      </c>
      <c r="K25" s="88">
        <v>326791</v>
      </c>
      <c r="L25" s="87">
        <f>K25/J25-1</f>
        <v>9.3491405416076923E-2</v>
      </c>
      <c r="M25" s="89"/>
      <c r="N25" s="88">
        <v>338046</v>
      </c>
      <c r="O25" s="200">
        <v>375942</v>
      </c>
      <c r="P25" s="194">
        <f t="shared" si="4"/>
        <v>0.11210308656218393</v>
      </c>
    </row>
    <row r="26" spans="1:16" s="29" customFormat="1" outlineLevel="1">
      <c r="A26" s="191" t="s">
        <v>110</v>
      </c>
      <c r="B26" s="88">
        <v>4980240</v>
      </c>
      <c r="C26" s="88">
        <v>5356544</v>
      </c>
      <c r="D26" s="87">
        <f>C26/B26-1</f>
        <v>7.5559410791447901E-2</v>
      </c>
      <c r="E26" s="89"/>
      <c r="F26" s="88">
        <v>750753</v>
      </c>
      <c r="G26" s="88">
        <v>768121</v>
      </c>
      <c r="H26" s="87">
        <f>G26/F26-1</f>
        <v>2.3134106690216427E-2</v>
      </c>
      <c r="I26" s="89"/>
      <c r="J26" s="88">
        <v>1968137</v>
      </c>
      <c r="K26" s="88">
        <v>2078362</v>
      </c>
      <c r="L26" s="87">
        <f>K26/J26-1</f>
        <v>5.6004739507463208E-2</v>
      </c>
      <c r="M26" s="89"/>
      <c r="N26" s="88">
        <v>3515531</v>
      </c>
      <c r="O26" s="200">
        <v>3729306</v>
      </c>
      <c r="P26" s="194">
        <f t="shared" si="4"/>
        <v>6.0808737001607938E-2</v>
      </c>
    </row>
    <row r="27" spans="1:16" s="29" customFormat="1" outlineLevel="1">
      <c r="A27" s="35" t="s">
        <v>124</v>
      </c>
      <c r="B27" s="88"/>
      <c r="C27" s="88"/>
      <c r="D27" s="87"/>
      <c r="E27" s="89"/>
      <c r="F27" s="88"/>
      <c r="G27" s="88"/>
      <c r="H27" s="87"/>
      <c r="I27" s="89"/>
      <c r="J27" s="88"/>
      <c r="K27" s="88"/>
      <c r="L27" s="87"/>
      <c r="M27" s="89"/>
      <c r="N27" s="89"/>
      <c r="O27" s="200"/>
      <c r="P27" s="194"/>
    </row>
    <row r="28" spans="1:16" s="29" customFormat="1" outlineLevel="1">
      <c r="A28" s="191" t="s">
        <v>111</v>
      </c>
      <c r="B28" s="88">
        <v>33464644</v>
      </c>
      <c r="C28" s="88">
        <v>35728544</v>
      </c>
      <c r="D28" s="87">
        <f t="shared" ref="D28:D33" si="5">C28/B28-1</f>
        <v>6.765050302044151E-2</v>
      </c>
      <c r="E28" s="89"/>
      <c r="F28" s="88">
        <v>9081586</v>
      </c>
      <c r="G28" s="88">
        <v>8671604</v>
      </c>
      <c r="H28" s="87">
        <f t="shared" ref="H28:H33" si="6">G28/F28-1</f>
        <v>-4.5144317303167036E-2</v>
      </c>
      <c r="I28" s="89"/>
      <c r="J28" s="88">
        <v>17596821</v>
      </c>
      <c r="K28" s="88">
        <v>17061906</v>
      </c>
      <c r="L28" s="87">
        <f t="shared" ref="L28:L33" si="7">K28/J28-1</f>
        <v>-3.0398388436184032E-2</v>
      </c>
      <c r="M28" s="89"/>
      <c r="N28" s="88">
        <v>26593499</v>
      </c>
      <c r="O28" s="200">
        <v>26231781</v>
      </c>
      <c r="P28" s="194">
        <f t="shared" si="4"/>
        <v>-1.3601745298728818E-2</v>
      </c>
    </row>
    <row r="29" spans="1:16" s="29" customFormat="1" outlineLevel="1">
      <c r="A29" s="191" t="s">
        <v>112</v>
      </c>
      <c r="B29" s="88">
        <v>1032839</v>
      </c>
      <c r="C29" s="88">
        <v>1214401</v>
      </c>
      <c r="D29" s="87">
        <f t="shared" si="5"/>
        <v>0.17578925660243261</v>
      </c>
      <c r="E29" s="89"/>
      <c r="F29" s="88">
        <v>139112</v>
      </c>
      <c r="G29" s="88">
        <v>200092</v>
      </c>
      <c r="H29" s="87">
        <f t="shared" si="6"/>
        <v>0.43835183161768931</v>
      </c>
      <c r="I29" s="89"/>
      <c r="J29" s="88">
        <v>396639</v>
      </c>
      <c r="K29" s="88">
        <v>505390</v>
      </c>
      <c r="L29" s="87">
        <f t="shared" si="7"/>
        <v>0.27418130844420241</v>
      </c>
      <c r="M29" s="89"/>
      <c r="N29" s="88">
        <v>728659</v>
      </c>
      <c r="O29" s="200">
        <v>940916</v>
      </c>
      <c r="P29" s="194">
        <f t="shared" si="4"/>
        <v>0.29129812436269908</v>
      </c>
    </row>
    <row r="30" spans="1:16" s="29" customFormat="1" outlineLevel="1">
      <c r="A30" s="191" t="s">
        <v>113</v>
      </c>
      <c r="B30" s="88">
        <v>3791251</v>
      </c>
      <c r="C30" s="88">
        <v>3223864</v>
      </c>
      <c r="D30" s="87">
        <f t="shared" si="5"/>
        <v>-0.14965693381947009</v>
      </c>
      <c r="E30" s="89"/>
      <c r="F30" s="88">
        <v>526124</v>
      </c>
      <c r="G30" s="88">
        <v>546607</v>
      </c>
      <c r="H30" s="87">
        <f t="shared" si="6"/>
        <v>3.8931886779542513E-2</v>
      </c>
      <c r="I30" s="89"/>
      <c r="J30" s="88">
        <v>1248953</v>
      </c>
      <c r="K30" s="88">
        <v>1166791</v>
      </c>
      <c r="L30" s="87">
        <f t="shared" si="7"/>
        <v>-6.5784701265780177E-2</v>
      </c>
      <c r="M30" s="89"/>
      <c r="N30" s="88">
        <v>1753533</v>
      </c>
      <c r="O30" s="200">
        <v>2232755</v>
      </c>
      <c r="P30" s="194">
        <f t="shared" si="4"/>
        <v>0.27328941057852907</v>
      </c>
    </row>
    <row r="31" spans="1:16" s="29" customFormat="1" outlineLevel="1">
      <c r="A31" s="35" t="s">
        <v>114</v>
      </c>
      <c r="B31" s="88">
        <v>2055501</v>
      </c>
      <c r="C31" s="88">
        <v>2159718</v>
      </c>
      <c r="D31" s="87">
        <f t="shared" si="5"/>
        <v>5.0701507807585644E-2</v>
      </c>
      <c r="E31" s="89"/>
      <c r="F31" s="88">
        <v>523490</v>
      </c>
      <c r="G31" s="88">
        <v>224686</v>
      </c>
      <c r="H31" s="87">
        <f t="shared" si="6"/>
        <v>-0.57079218323177139</v>
      </c>
      <c r="I31" s="89"/>
      <c r="J31" s="88">
        <v>1049308</v>
      </c>
      <c r="K31" s="88">
        <v>446496</v>
      </c>
      <c r="L31" s="87">
        <f t="shared" si="7"/>
        <v>-0.57448527982251152</v>
      </c>
      <c r="M31" s="89"/>
      <c r="N31" s="88">
        <v>1587417</v>
      </c>
      <c r="O31" s="200">
        <v>669489</v>
      </c>
      <c r="P31" s="194">
        <f t="shared" si="4"/>
        <v>-0.57825259525379913</v>
      </c>
    </row>
    <row r="32" spans="1:16" s="29" customFormat="1" outlineLevel="1">
      <c r="A32" s="35" t="s">
        <v>115</v>
      </c>
      <c r="B32" s="88">
        <v>92156</v>
      </c>
      <c r="C32" s="88">
        <v>91801</v>
      </c>
      <c r="D32" s="87">
        <f t="shared" si="5"/>
        <v>-3.852163722383839E-3</v>
      </c>
      <c r="E32" s="89"/>
      <c r="F32" s="88">
        <v>7243</v>
      </c>
      <c r="G32" s="88">
        <v>16210</v>
      </c>
      <c r="H32" s="87">
        <f t="shared" si="6"/>
        <v>1.2380229186801048</v>
      </c>
      <c r="I32" s="89"/>
      <c r="J32" s="88">
        <v>24171</v>
      </c>
      <c r="K32" s="88">
        <v>75646</v>
      </c>
      <c r="L32" s="87">
        <f t="shared" si="7"/>
        <v>2.1296181374374252</v>
      </c>
      <c r="M32" s="89"/>
      <c r="N32" s="88">
        <v>43017</v>
      </c>
      <c r="O32" s="200">
        <v>111091</v>
      </c>
      <c r="P32" s="194">
        <f t="shared" si="4"/>
        <v>1.5824906432340704</v>
      </c>
    </row>
    <row r="33" spans="1:16" s="29" customFormat="1" outlineLevel="1">
      <c r="A33" s="35" t="s">
        <v>116</v>
      </c>
      <c r="B33" s="88">
        <v>126287</v>
      </c>
      <c r="C33" s="88">
        <v>166544</v>
      </c>
      <c r="D33" s="87">
        <f t="shared" si="5"/>
        <v>0.3187739038855939</v>
      </c>
      <c r="E33" s="89"/>
      <c r="F33" s="88">
        <v>41452</v>
      </c>
      <c r="G33" s="88">
        <v>41476</v>
      </c>
      <c r="H33" s="87">
        <f t="shared" si="6"/>
        <v>5.7898292000380103E-4</v>
      </c>
      <c r="I33" s="89"/>
      <c r="J33" s="88">
        <v>82749</v>
      </c>
      <c r="K33" s="88">
        <v>107445</v>
      </c>
      <c r="L33" s="87">
        <f t="shared" si="7"/>
        <v>0.29844469419570019</v>
      </c>
      <c r="M33" s="89"/>
      <c r="N33" s="88">
        <v>124553</v>
      </c>
      <c r="O33" s="200">
        <v>175117</v>
      </c>
      <c r="P33" s="194">
        <f t="shared" si="4"/>
        <v>0.40596372628519584</v>
      </c>
    </row>
    <row r="34" spans="1:16" s="29" customFormat="1" outlineLevel="1">
      <c r="A34" s="35" t="s">
        <v>117</v>
      </c>
      <c r="B34" s="88"/>
      <c r="C34" s="88"/>
      <c r="D34" s="87"/>
      <c r="E34" s="89"/>
      <c r="F34" s="88"/>
      <c r="G34" s="88"/>
      <c r="H34" s="87"/>
      <c r="I34" s="89"/>
      <c r="J34" s="88"/>
      <c r="K34" s="88"/>
      <c r="L34" s="87"/>
      <c r="M34" s="89"/>
      <c r="N34" s="89"/>
      <c r="O34" s="200"/>
      <c r="P34" s="194"/>
    </row>
    <row r="35" spans="1:16" s="29" customFormat="1" outlineLevel="1">
      <c r="A35" s="191" t="s">
        <v>118</v>
      </c>
      <c r="B35" s="88">
        <v>419717</v>
      </c>
      <c r="C35" s="88">
        <v>442976</v>
      </c>
      <c r="D35" s="87">
        <f t="shared" ref="D35:D43" si="8">C35/B35-1</f>
        <v>5.5415911197306711E-2</v>
      </c>
      <c r="E35" s="89"/>
      <c r="F35" s="88">
        <v>98710</v>
      </c>
      <c r="G35" s="88">
        <v>108730</v>
      </c>
      <c r="H35" s="87">
        <f t="shared" ref="H35:H41" si="9">G35/F35-1</f>
        <v>0.10150947219126727</v>
      </c>
      <c r="I35" s="89"/>
      <c r="J35" s="88">
        <v>208672</v>
      </c>
      <c r="K35" s="88">
        <v>222148</v>
      </c>
      <c r="L35" s="87">
        <f t="shared" ref="L35:L43" si="10">K35/J35-1</f>
        <v>6.4579819046158615E-2</v>
      </c>
      <c r="M35" s="89"/>
      <c r="N35" s="88">
        <v>325801</v>
      </c>
      <c r="O35" s="200">
        <v>346007</v>
      </c>
      <c r="P35" s="194">
        <f t="shared" si="4"/>
        <v>6.2019453592837337E-2</v>
      </c>
    </row>
    <row r="36" spans="1:16" s="29" customFormat="1" outlineLevel="1">
      <c r="A36" s="191" t="s">
        <v>119</v>
      </c>
      <c r="B36" s="88">
        <v>461688</v>
      </c>
      <c r="C36" s="88">
        <v>511983</v>
      </c>
      <c r="D36" s="87">
        <f t="shared" si="8"/>
        <v>0.1089372043457919</v>
      </c>
      <c r="E36" s="89"/>
      <c r="F36" s="88">
        <v>122638</v>
      </c>
      <c r="G36" s="88">
        <v>166285</v>
      </c>
      <c r="H36" s="87">
        <f t="shared" si="9"/>
        <v>0.35590110732399416</v>
      </c>
      <c r="I36" s="89"/>
      <c r="J36" s="88">
        <v>246067</v>
      </c>
      <c r="K36" s="88">
        <v>337938</v>
      </c>
      <c r="L36" s="87">
        <f t="shared" si="10"/>
        <v>0.37335766275038917</v>
      </c>
      <c r="M36" s="89"/>
      <c r="N36" s="88">
        <v>370019</v>
      </c>
      <c r="O36" s="200">
        <v>508022</v>
      </c>
      <c r="P36" s="194">
        <f t="shared" si="4"/>
        <v>0.37296192898202518</v>
      </c>
    </row>
    <row r="37" spans="1:16" s="29" customFormat="1" outlineLevel="1">
      <c r="A37" s="191" t="s">
        <v>125</v>
      </c>
      <c r="B37" s="88">
        <v>77025</v>
      </c>
      <c r="C37" s="88">
        <v>60778</v>
      </c>
      <c r="D37" s="87">
        <f t="shared" si="8"/>
        <v>-0.21093151574164237</v>
      </c>
      <c r="E37" s="89"/>
      <c r="F37" s="88">
        <v>12398</v>
      </c>
      <c r="G37" s="88">
        <v>12369</v>
      </c>
      <c r="H37" s="87">
        <f t="shared" si="9"/>
        <v>-2.339086949508018E-3</v>
      </c>
      <c r="I37" s="89"/>
      <c r="J37" s="88">
        <v>19258</v>
      </c>
      <c r="K37" s="88">
        <v>21368</v>
      </c>
      <c r="L37" s="87">
        <f t="shared" si="10"/>
        <v>0.10956485616367218</v>
      </c>
      <c r="M37" s="89"/>
      <c r="N37" s="88">
        <v>32256</v>
      </c>
      <c r="O37" s="200">
        <v>29214</v>
      </c>
      <c r="P37" s="194">
        <f t="shared" si="4"/>
        <v>-9.4308035714285698E-2</v>
      </c>
    </row>
    <row r="38" spans="1:16" s="29" customFormat="1" outlineLevel="1">
      <c r="A38" s="191" t="s">
        <v>126</v>
      </c>
      <c r="B38" s="88">
        <v>235443</v>
      </c>
      <c r="C38" s="88">
        <v>455957</v>
      </c>
      <c r="D38" s="87">
        <f t="shared" si="8"/>
        <v>0.93659187149331258</v>
      </c>
      <c r="E38" s="89"/>
      <c r="F38" s="88">
        <v>99649</v>
      </c>
      <c r="G38" s="88">
        <v>124929</v>
      </c>
      <c r="H38" s="87">
        <f t="shared" si="9"/>
        <v>0.25369045349175612</v>
      </c>
      <c r="I38" s="89"/>
      <c r="J38" s="88">
        <v>218446</v>
      </c>
      <c r="K38" s="88">
        <v>273656</v>
      </c>
      <c r="L38" s="87">
        <f t="shared" si="10"/>
        <v>0.25273980754969183</v>
      </c>
      <c r="M38" s="89"/>
      <c r="N38" s="88">
        <v>323461</v>
      </c>
      <c r="O38" s="200">
        <v>417180</v>
      </c>
      <c r="P38" s="194">
        <f t="shared" si="4"/>
        <v>0.28973817554511982</v>
      </c>
    </row>
    <row r="39" spans="1:16" s="29" customFormat="1" outlineLevel="1">
      <c r="A39" s="191" t="s">
        <v>120</v>
      </c>
      <c r="B39" s="88">
        <v>52987</v>
      </c>
      <c r="C39" s="88">
        <v>39078</v>
      </c>
      <c r="D39" s="87">
        <f t="shared" si="8"/>
        <v>-0.26249834865155608</v>
      </c>
      <c r="E39" s="89"/>
      <c r="F39" s="88">
        <v>5855</v>
      </c>
      <c r="G39" s="88">
        <v>2428</v>
      </c>
      <c r="H39" s="87">
        <f t="shared" si="9"/>
        <v>-0.58531169940222028</v>
      </c>
      <c r="I39" s="89"/>
      <c r="J39" s="88">
        <v>16542</v>
      </c>
      <c r="K39" s="88">
        <v>6337</v>
      </c>
      <c r="L39" s="87">
        <f t="shared" si="10"/>
        <v>-0.61691452061419416</v>
      </c>
      <c r="M39" s="89"/>
      <c r="N39" s="88">
        <v>31413</v>
      </c>
      <c r="O39" s="200">
        <v>19975</v>
      </c>
      <c r="P39" s="194">
        <f t="shared" si="4"/>
        <v>-0.36411676694362205</v>
      </c>
    </row>
    <row r="40" spans="1:16" s="29" customFormat="1" outlineLevel="1">
      <c r="A40" s="191" t="s">
        <v>121</v>
      </c>
      <c r="B40" s="88">
        <v>756298</v>
      </c>
      <c r="C40" s="88">
        <v>832233</v>
      </c>
      <c r="D40" s="87">
        <f t="shared" si="8"/>
        <v>0.10040354463452239</v>
      </c>
      <c r="E40" s="89"/>
      <c r="F40" s="88">
        <v>167588</v>
      </c>
      <c r="G40" s="88">
        <v>226026</v>
      </c>
      <c r="H40" s="87">
        <f t="shared" si="9"/>
        <v>0.3487003842757237</v>
      </c>
      <c r="I40" s="89"/>
      <c r="J40" s="88">
        <v>335457</v>
      </c>
      <c r="K40" s="88">
        <v>437925</v>
      </c>
      <c r="L40" s="87">
        <f t="shared" si="10"/>
        <v>0.30545792754361956</v>
      </c>
      <c r="M40" s="89"/>
      <c r="N40" s="88">
        <v>526750</v>
      </c>
      <c r="O40" s="200">
        <v>632622</v>
      </c>
      <c r="P40" s="194">
        <f t="shared" si="4"/>
        <v>0.20099098243948732</v>
      </c>
    </row>
    <row r="41" spans="1:16" s="29" customFormat="1" outlineLevel="1">
      <c r="A41" s="35" t="s">
        <v>122</v>
      </c>
      <c r="B41" s="88">
        <v>1716887</v>
      </c>
      <c r="C41" s="88">
        <v>300846</v>
      </c>
      <c r="D41" s="87">
        <f t="shared" si="8"/>
        <v>-0.82477239329088059</v>
      </c>
      <c r="E41" s="89"/>
      <c r="F41" s="88">
        <v>-4811</v>
      </c>
      <c r="G41" s="88">
        <v>-7978</v>
      </c>
      <c r="H41" s="87">
        <f t="shared" si="9"/>
        <v>0.65828310122635636</v>
      </c>
      <c r="I41" s="89"/>
      <c r="J41" s="88">
        <v>-75862</v>
      </c>
      <c r="K41" s="88">
        <v>-74826</v>
      </c>
      <c r="L41" s="87">
        <f t="shared" si="10"/>
        <v>-1.3656376051250918E-2</v>
      </c>
      <c r="M41" s="89"/>
      <c r="N41" s="88">
        <v>-156617</v>
      </c>
      <c r="O41" s="200">
        <v>-75330</v>
      </c>
      <c r="P41" s="194">
        <f t="shared" si="4"/>
        <v>-0.51901773115306771</v>
      </c>
    </row>
    <row r="42" spans="1:16" s="29" customFormat="1" ht="45" outlineLevel="1">
      <c r="A42" s="36" t="s">
        <v>127</v>
      </c>
      <c r="B42" s="88">
        <v>1185817</v>
      </c>
      <c r="C42" s="88">
        <v>1125357</v>
      </c>
      <c r="D42" s="87">
        <f t="shared" si="8"/>
        <v>-5.0985944711536391E-2</v>
      </c>
      <c r="E42" s="89"/>
      <c r="F42" s="89">
        <v>0</v>
      </c>
      <c r="G42" s="89">
        <v>0</v>
      </c>
      <c r="H42" s="90" t="s">
        <v>39</v>
      </c>
      <c r="I42" s="89"/>
      <c r="J42" s="88">
        <v>747868</v>
      </c>
      <c r="K42" s="88">
        <v>140741</v>
      </c>
      <c r="L42" s="87">
        <f t="shared" si="10"/>
        <v>-0.81181037295351588</v>
      </c>
      <c r="M42" s="89"/>
      <c r="N42" s="88">
        <v>871804</v>
      </c>
      <c r="O42" s="200">
        <v>284947</v>
      </c>
      <c r="P42" s="194">
        <f t="shared" si="4"/>
        <v>-0.67315245169785864</v>
      </c>
    </row>
    <row r="43" spans="1:16" s="29" customFormat="1" outlineLevel="1">
      <c r="A43" s="35" t="s">
        <v>72</v>
      </c>
      <c r="B43" s="88">
        <v>2056475</v>
      </c>
      <c r="C43" s="88">
        <v>3329193</v>
      </c>
      <c r="D43" s="87">
        <f t="shared" si="8"/>
        <v>0.61888328328815079</v>
      </c>
      <c r="E43" s="89"/>
      <c r="F43" s="88">
        <v>1586797</v>
      </c>
      <c r="G43" s="88">
        <v>467082</v>
      </c>
      <c r="H43" s="87">
        <f>G43/F43-1</f>
        <v>-0.70564476741511362</v>
      </c>
      <c r="I43" s="89"/>
      <c r="J43" s="88">
        <v>2025294</v>
      </c>
      <c r="K43" s="88">
        <v>1124095</v>
      </c>
      <c r="L43" s="87">
        <f t="shared" si="10"/>
        <v>-0.44497193987638339</v>
      </c>
      <c r="M43" s="89"/>
      <c r="N43" s="88">
        <v>2523637</v>
      </c>
      <c r="O43" s="200">
        <v>-117014</v>
      </c>
      <c r="P43" s="194">
        <f t="shared" si="4"/>
        <v>-1.0463672073281538</v>
      </c>
    </row>
    <row r="44" spans="1:16">
      <c r="A44" s="30" t="s">
        <v>96</v>
      </c>
      <c r="B44" s="82">
        <v>-1012812</v>
      </c>
      <c r="C44" s="82">
        <v>678103</v>
      </c>
      <c r="D44" s="72">
        <f t="shared" si="1"/>
        <v>-1.6695250451218984</v>
      </c>
      <c r="F44" s="82">
        <v>-54347</v>
      </c>
      <c r="G44" s="82">
        <v>36514</v>
      </c>
      <c r="H44" s="72">
        <f t="shared" si="2"/>
        <v>-1.6718678123907482</v>
      </c>
      <c r="J44" s="82">
        <v>673158</v>
      </c>
      <c r="K44" s="82">
        <v>206587</v>
      </c>
      <c r="L44" s="72">
        <f t="shared" si="3"/>
        <v>-0.69310771022553397</v>
      </c>
      <c r="N44" s="82">
        <v>821077</v>
      </c>
      <c r="O44" s="210">
        <v>352784</v>
      </c>
      <c r="P44" s="194">
        <f t="shared" si="4"/>
        <v>-0.57033993157767182</v>
      </c>
    </row>
    <row r="45" spans="1:16" ht="30">
      <c r="A45" s="30" t="s">
        <v>71</v>
      </c>
      <c r="B45" s="82">
        <v>-1677259</v>
      </c>
      <c r="C45" s="82">
        <v>-861528</v>
      </c>
      <c r="D45" s="72">
        <f t="shared" si="1"/>
        <v>-0.48634766604322888</v>
      </c>
      <c r="F45" s="70">
        <v>0</v>
      </c>
      <c r="G45" s="70">
        <v>0</v>
      </c>
      <c r="H45" s="73" t="s">
        <v>39</v>
      </c>
      <c r="J45" s="70">
        <v>0</v>
      </c>
      <c r="K45" s="70">
        <v>0</v>
      </c>
      <c r="L45" s="73" t="s">
        <v>39</v>
      </c>
      <c r="N45" s="70">
        <v>0</v>
      </c>
      <c r="O45" s="70">
        <v>0</v>
      </c>
      <c r="P45" s="73" t="s">
        <v>39</v>
      </c>
    </row>
    <row r="46" spans="1:16">
      <c r="A46" s="1" t="s">
        <v>30</v>
      </c>
      <c r="B46" s="82">
        <v>3539197</v>
      </c>
      <c r="C46" s="82">
        <v>2466687</v>
      </c>
      <c r="D46" s="72">
        <f t="shared" si="1"/>
        <v>-0.30303766645371821</v>
      </c>
      <c r="F46" s="82">
        <v>485053</v>
      </c>
      <c r="G46" s="82">
        <v>274386</v>
      </c>
      <c r="H46" s="72">
        <f t="shared" si="2"/>
        <v>-0.4343174869550338</v>
      </c>
      <c r="J46" s="82">
        <v>741389</v>
      </c>
      <c r="K46" s="82">
        <v>715406</v>
      </c>
      <c r="L46" s="72">
        <f t="shared" si="3"/>
        <v>-3.5046379161277064E-2</v>
      </c>
      <c r="N46" s="82">
        <v>1117580</v>
      </c>
      <c r="O46" s="198">
        <v>1304530</v>
      </c>
      <c r="P46" s="194">
        <f t="shared" si="4"/>
        <v>0.16728108949694875</v>
      </c>
    </row>
    <row r="47" spans="1:16">
      <c r="A47" s="1" t="s">
        <v>72</v>
      </c>
      <c r="B47" s="82">
        <v>-130127</v>
      </c>
      <c r="C47" s="82">
        <v>-142087</v>
      </c>
      <c r="D47" s="72">
        <f t="shared" si="1"/>
        <v>9.1910210794070357E-2</v>
      </c>
      <c r="F47" s="82">
        <v>-3423</v>
      </c>
      <c r="G47" s="82">
        <v>-46598</v>
      </c>
      <c r="H47" s="72">
        <f t="shared" si="2"/>
        <v>12.613204791118902</v>
      </c>
      <c r="J47" s="82">
        <v>-4449</v>
      </c>
      <c r="K47" s="82">
        <v>-58207</v>
      </c>
      <c r="L47" s="72">
        <f t="shared" si="3"/>
        <v>12.083164756124972</v>
      </c>
      <c r="N47" s="82">
        <v>-48940</v>
      </c>
      <c r="O47" s="210">
        <v>-64765</v>
      </c>
      <c r="P47" s="194">
        <f t="shared" si="4"/>
        <v>0.32335512872905592</v>
      </c>
    </row>
    <row r="48" spans="1:16" s="20" customFormat="1">
      <c r="A48" s="37" t="s">
        <v>9</v>
      </c>
      <c r="B48" s="201">
        <v>29393781</v>
      </c>
      <c r="C48" s="201">
        <v>32558604</v>
      </c>
      <c r="D48" s="202">
        <f>C48/B48-1</f>
        <v>0.10766981627848415</v>
      </c>
      <c r="E48" s="201"/>
      <c r="F48" s="201">
        <v>8430364</v>
      </c>
      <c r="G48" s="201">
        <v>10228931</v>
      </c>
      <c r="H48" s="202">
        <f>G48/F48-1</f>
        <v>0.21334393153130748</v>
      </c>
      <c r="I48" s="201"/>
      <c r="J48" s="201">
        <v>15633316</v>
      </c>
      <c r="K48" s="201">
        <v>18630974</v>
      </c>
      <c r="L48" s="202">
        <f>K48/J48-1</f>
        <v>0.19174805908100367</v>
      </c>
      <c r="M48" s="201"/>
      <c r="N48" s="91">
        <v>24284962</v>
      </c>
      <c r="O48" s="212">
        <v>28960306</v>
      </c>
      <c r="P48" s="194">
        <f t="shared" si="4"/>
        <v>0.19252012829997422</v>
      </c>
    </row>
    <row r="49" spans="1:16">
      <c r="A49" s="20" t="s">
        <v>73</v>
      </c>
      <c r="B49" s="91">
        <f>B11+B17+B44+B45+B46+B47</f>
        <v>13754831</v>
      </c>
      <c r="C49" s="91">
        <f>C11+C17+C44+C45+C46+C47</f>
        <v>17606017</v>
      </c>
      <c r="D49" s="72">
        <f t="shared" si="1"/>
        <v>0.27998788207575931</v>
      </c>
      <c r="F49" s="91">
        <f>F11+F17+F44+F45+F46+F47</f>
        <v>4897378</v>
      </c>
      <c r="G49" s="91">
        <f>G11+G17+G44+G45+G46+G47</f>
        <v>6587093</v>
      </c>
      <c r="H49" s="72">
        <f t="shared" si="2"/>
        <v>0.3450244191892069</v>
      </c>
      <c r="J49" s="91">
        <f>J11+J17+J44+J45+J46+J47</f>
        <v>8563053</v>
      </c>
      <c r="K49" s="91">
        <f>K11+K17+K44+K45+K46+K47</f>
        <v>11384463</v>
      </c>
      <c r="L49" s="72">
        <f t="shared" si="3"/>
        <v>0.32948645769213392</v>
      </c>
      <c r="N49" s="91">
        <f>N11+N17+N44+N45+N46+N47</f>
        <v>13746999</v>
      </c>
      <c r="O49" s="203">
        <v>18148757</v>
      </c>
      <c r="P49" s="194">
        <f t="shared" si="4"/>
        <v>0.32019773915746996</v>
      </c>
    </row>
    <row r="50" spans="1:16">
      <c r="A50" s="1" t="s">
        <v>74</v>
      </c>
      <c r="B50" s="82">
        <v>1577958</v>
      </c>
      <c r="C50" s="82">
        <v>1947497</v>
      </c>
      <c r="D50" s="72">
        <f t="shared" si="1"/>
        <v>0.23418810893572584</v>
      </c>
      <c r="F50" s="82">
        <v>430658</v>
      </c>
      <c r="G50" s="82">
        <v>309033</v>
      </c>
      <c r="H50" s="72">
        <f t="shared" si="2"/>
        <v>-0.28241667401975579</v>
      </c>
      <c r="J50" s="82">
        <v>859881</v>
      </c>
      <c r="K50" s="82">
        <v>610435</v>
      </c>
      <c r="L50" s="72">
        <f t="shared" si="3"/>
        <v>-0.29009362923474291</v>
      </c>
      <c r="N50" s="82">
        <v>1223261</v>
      </c>
      <c r="O50" s="198">
        <v>839027</v>
      </c>
      <c r="P50" s="194">
        <f t="shared" si="4"/>
        <v>-0.31410631091811148</v>
      </c>
    </row>
    <row r="51" spans="1:16">
      <c r="A51" s="1" t="s">
        <v>75</v>
      </c>
      <c r="B51" s="82">
        <v>-4874692</v>
      </c>
      <c r="C51" s="82">
        <v>-7270344</v>
      </c>
      <c r="D51" s="72">
        <f t="shared" si="1"/>
        <v>0.49144684423138929</v>
      </c>
      <c r="F51" s="82">
        <v>-1786800</v>
      </c>
      <c r="G51" s="82">
        <v>-2000337</v>
      </c>
      <c r="H51" s="72">
        <f t="shared" si="2"/>
        <v>0.11950805910006723</v>
      </c>
      <c r="J51" s="82">
        <v>-3454011</v>
      </c>
      <c r="K51" s="82">
        <v>-3918664</v>
      </c>
      <c r="L51" s="72">
        <f t="shared" si="3"/>
        <v>0.13452562832023407</v>
      </c>
      <c r="N51" s="82">
        <v>-5277261</v>
      </c>
      <c r="O51" s="198">
        <v>-5756451</v>
      </c>
      <c r="P51" s="194">
        <f t="shared" si="4"/>
        <v>9.0802785763296479E-2</v>
      </c>
    </row>
    <row r="52" spans="1:16">
      <c r="A52" s="20" t="s">
        <v>76</v>
      </c>
      <c r="B52" s="91">
        <f>B50+B51</f>
        <v>-3296734</v>
      </c>
      <c r="C52" s="91">
        <f>C50+C51</f>
        <v>-5322847</v>
      </c>
      <c r="D52" s="72">
        <f t="shared" si="1"/>
        <v>0.61458188619403331</v>
      </c>
      <c r="F52" s="91">
        <f>F50+F51</f>
        <v>-1356142</v>
      </c>
      <c r="G52" s="91">
        <f>G50+G51</f>
        <v>-1691304</v>
      </c>
      <c r="H52" s="72">
        <f t="shared" si="2"/>
        <v>0.24714373568549597</v>
      </c>
      <c r="J52" s="91">
        <f>J50+J51</f>
        <v>-2594130</v>
      </c>
      <c r="K52" s="91">
        <f>K50+K51</f>
        <v>-3308229</v>
      </c>
      <c r="L52" s="72">
        <f t="shared" si="3"/>
        <v>0.27527494767031713</v>
      </c>
      <c r="N52" s="91">
        <f>N50+N51</f>
        <v>-4054000</v>
      </c>
      <c r="O52" s="203">
        <v>-4917424</v>
      </c>
      <c r="P52" s="194">
        <f t="shared" si="4"/>
        <v>0.2129807597434632</v>
      </c>
    </row>
    <row r="53" spans="1:16">
      <c r="A53" s="1" t="s">
        <v>77</v>
      </c>
      <c r="B53" s="82">
        <v>567897</v>
      </c>
      <c r="C53" s="82">
        <v>78140</v>
      </c>
      <c r="D53" s="72">
        <f t="shared" si="1"/>
        <v>-0.86240462619101699</v>
      </c>
      <c r="F53" s="82">
        <v>19602</v>
      </c>
      <c r="G53" s="70">
        <v>0</v>
      </c>
      <c r="H53" s="72">
        <f t="shared" si="2"/>
        <v>-1</v>
      </c>
      <c r="J53" s="82">
        <v>62354</v>
      </c>
      <c r="K53" s="70">
        <v>0</v>
      </c>
      <c r="L53" s="72">
        <f t="shared" si="3"/>
        <v>-1</v>
      </c>
      <c r="N53" s="82">
        <v>80834</v>
      </c>
      <c r="O53" s="211">
        <v>0</v>
      </c>
      <c r="P53" s="194">
        <f t="shared" si="4"/>
        <v>-1</v>
      </c>
    </row>
    <row r="54" spans="1:16">
      <c r="A54" s="20" t="s">
        <v>78</v>
      </c>
      <c r="B54" s="91">
        <f>B49+B52+B53</f>
        <v>11025994</v>
      </c>
      <c r="C54" s="91">
        <f>C49+C52+C53</f>
        <v>12361310</v>
      </c>
      <c r="D54" s="72">
        <f t="shared" si="1"/>
        <v>0.12110617872638052</v>
      </c>
      <c r="F54" s="91">
        <f>F49+F52+F53</f>
        <v>3560838</v>
      </c>
      <c r="G54" s="91">
        <f>G49+G52+G53</f>
        <v>4895789</v>
      </c>
      <c r="H54" s="72">
        <f t="shared" si="2"/>
        <v>0.37489798749620173</v>
      </c>
      <c r="J54" s="91">
        <f>J49+J52+J53</f>
        <v>6031277</v>
      </c>
      <c r="K54" s="91">
        <f>K49+K52+K53</f>
        <v>8076234</v>
      </c>
      <c r="L54" s="72">
        <f t="shared" si="3"/>
        <v>0.33905871012059308</v>
      </c>
      <c r="N54" s="91">
        <f>N49+N52+N53</f>
        <v>9773833</v>
      </c>
      <c r="O54" s="203">
        <v>13231333</v>
      </c>
      <c r="P54" s="194">
        <f t="shared" si="4"/>
        <v>0.35375067284247641</v>
      </c>
    </row>
    <row r="55" spans="1:16">
      <c r="A55" s="1" t="s">
        <v>79</v>
      </c>
      <c r="B55" s="82">
        <v>-3033568</v>
      </c>
      <c r="C55" s="82">
        <v>-5800683</v>
      </c>
      <c r="D55" s="72">
        <f t="shared" si="1"/>
        <v>0.91216514678424887</v>
      </c>
      <c r="F55" s="82">
        <v>-1082922</v>
      </c>
      <c r="G55" s="82">
        <v>-1626563</v>
      </c>
      <c r="H55" s="72">
        <f t="shared" si="2"/>
        <v>0.50201307204027623</v>
      </c>
      <c r="J55" s="82">
        <v>-2010816</v>
      </c>
      <c r="K55" s="82">
        <v>-2687805</v>
      </c>
      <c r="L55" s="72">
        <f t="shared" si="3"/>
        <v>0.33667376826124329</v>
      </c>
      <c r="N55" s="82">
        <v>-3168701</v>
      </c>
      <c r="O55" s="198">
        <v>-3836228</v>
      </c>
      <c r="P55" s="194">
        <f t="shared" si="4"/>
        <v>0.21066266586844251</v>
      </c>
    </row>
    <row r="56" spans="1:16">
      <c r="A56" s="1" t="s">
        <v>80</v>
      </c>
      <c r="B56" s="82">
        <v>-76188</v>
      </c>
      <c r="C56" s="70">
        <v>0</v>
      </c>
      <c r="D56" s="73" t="s">
        <v>39</v>
      </c>
      <c r="F56" s="70">
        <v>0</v>
      </c>
      <c r="G56" s="70">
        <v>0</v>
      </c>
      <c r="H56" s="73" t="s">
        <v>39</v>
      </c>
      <c r="J56" s="70">
        <v>0</v>
      </c>
      <c r="K56" s="70">
        <v>0</v>
      </c>
      <c r="L56" s="73" t="s">
        <v>39</v>
      </c>
      <c r="N56" s="70">
        <v>0</v>
      </c>
      <c r="O56" s="70">
        <v>0</v>
      </c>
      <c r="P56" s="73" t="s">
        <v>39</v>
      </c>
    </row>
    <row r="57" spans="1:16">
      <c r="A57" s="1" t="s">
        <v>81</v>
      </c>
      <c r="B57" s="91">
        <f>B55+B56</f>
        <v>-3109756</v>
      </c>
      <c r="C57" s="91">
        <f>C55+C56</f>
        <v>-5800683</v>
      </c>
      <c r="D57" s="72">
        <f t="shared" si="1"/>
        <v>0.86531772910800719</v>
      </c>
      <c r="F57" s="91">
        <f>F55+F56</f>
        <v>-1082922</v>
      </c>
      <c r="G57" s="91">
        <f>G55+G56</f>
        <v>-1626563</v>
      </c>
      <c r="H57" s="72">
        <f t="shared" si="2"/>
        <v>0.50201307204027623</v>
      </c>
      <c r="J57" s="91">
        <f>J55+J56</f>
        <v>-2010816</v>
      </c>
      <c r="K57" s="91">
        <f>K55+K56</f>
        <v>-2687805</v>
      </c>
      <c r="L57" s="72">
        <f t="shared" si="3"/>
        <v>0.33667376826124329</v>
      </c>
      <c r="N57" s="91">
        <f>N55+N56</f>
        <v>-3168701</v>
      </c>
      <c r="O57" s="203">
        <v>-3836228</v>
      </c>
      <c r="P57" s="194">
        <f t="shared" si="4"/>
        <v>0.21066266586844251</v>
      </c>
    </row>
    <row r="58" spans="1:16">
      <c r="A58" s="20" t="s">
        <v>82</v>
      </c>
      <c r="B58" s="91">
        <f>B54+B57</f>
        <v>7916238</v>
      </c>
      <c r="C58" s="91">
        <f>C54+C57</f>
        <v>6560627</v>
      </c>
      <c r="D58" s="72">
        <f t="shared" si="1"/>
        <v>-0.17124434611490968</v>
      </c>
      <c r="F58" s="91">
        <f>F54+F57</f>
        <v>2477916</v>
      </c>
      <c r="G58" s="91">
        <f>G54+G57</f>
        <v>3269226</v>
      </c>
      <c r="H58" s="72">
        <f t="shared" si="2"/>
        <v>0.31934496568890958</v>
      </c>
      <c r="J58" s="91">
        <f>J54+J57</f>
        <v>4020461</v>
      </c>
      <c r="K58" s="91">
        <f>K54+K57</f>
        <v>5388429</v>
      </c>
      <c r="L58" s="72">
        <f t="shared" si="3"/>
        <v>0.34025152836950778</v>
      </c>
      <c r="N58" s="91">
        <f>N54+N57</f>
        <v>6605132</v>
      </c>
      <c r="O58" s="203">
        <v>9395105</v>
      </c>
      <c r="P58" s="194">
        <f t="shared" si="4"/>
        <v>0.4223947379098556</v>
      </c>
    </row>
    <row r="59" spans="1:16">
      <c r="C59" s="91"/>
      <c r="F59" s="91"/>
      <c r="G59" s="91"/>
      <c r="K59" s="82"/>
      <c r="N59" s="82"/>
      <c r="O59" s="198"/>
      <c r="P59" s="194"/>
    </row>
    <row r="60" spans="1:16">
      <c r="A60" s="20" t="s">
        <v>83</v>
      </c>
      <c r="K60" s="82"/>
      <c r="N60" s="82"/>
      <c r="O60" s="198"/>
      <c r="P60" s="194"/>
    </row>
    <row r="61" spans="1:16" s="29" customFormat="1" ht="30">
      <c r="A61" s="32" t="s">
        <v>94</v>
      </c>
      <c r="B61" s="89"/>
      <c r="C61" s="89"/>
      <c r="D61" s="89"/>
      <c r="E61" s="89"/>
      <c r="F61" s="89"/>
      <c r="G61" s="89"/>
      <c r="H61" s="89"/>
      <c r="I61" s="89"/>
      <c r="J61" s="70"/>
      <c r="K61" s="82"/>
      <c r="L61" s="89"/>
      <c r="M61" s="89"/>
      <c r="N61" s="92"/>
      <c r="O61" s="200"/>
      <c r="P61" s="194"/>
    </row>
    <row r="62" spans="1:16" ht="30">
      <c r="A62" s="30" t="s">
        <v>95</v>
      </c>
      <c r="B62" s="82">
        <v>47516</v>
      </c>
      <c r="C62" s="82">
        <v>-13559</v>
      </c>
      <c r="D62" s="72">
        <f t="shared" ref="D62:D68" si="11">C62/B62-1</f>
        <v>-1.2853565114908663</v>
      </c>
      <c r="F62" s="82">
        <v>5299</v>
      </c>
      <c r="G62" s="82">
        <v>-2766</v>
      </c>
      <c r="H62" s="72">
        <f t="shared" ref="H62:H68" si="12">G62/F62-1</f>
        <v>-1.521985280241555</v>
      </c>
      <c r="J62" s="93">
        <v>-4837</v>
      </c>
      <c r="K62" s="93">
        <v>-18956</v>
      </c>
      <c r="L62" s="72">
        <f t="shared" ref="L62:L68" si="13">K62/J62-1</f>
        <v>2.9189580318379162</v>
      </c>
      <c r="N62" s="93">
        <v>-19108</v>
      </c>
      <c r="O62" s="198">
        <v>-28318</v>
      </c>
      <c r="P62" s="194">
        <f t="shared" si="4"/>
        <v>0.48199706929034969</v>
      </c>
    </row>
    <row r="63" spans="1:16">
      <c r="A63" s="30" t="s">
        <v>84</v>
      </c>
      <c r="B63" s="82">
        <v>344396</v>
      </c>
      <c r="C63" s="82">
        <v>565954</v>
      </c>
      <c r="D63" s="72">
        <f t="shared" si="11"/>
        <v>0.64332338354684726</v>
      </c>
      <c r="F63" s="82">
        <v>269627</v>
      </c>
      <c r="G63" s="70">
        <v>0</v>
      </c>
      <c r="H63" s="73" t="s">
        <v>39</v>
      </c>
      <c r="J63" s="82">
        <v>614054</v>
      </c>
      <c r="K63" s="82">
        <v>-167394</v>
      </c>
      <c r="L63" s="73" t="s">
        <v>39</v>
      </c>
      <c r="N63" s="82">
        <v>760077</v>
      </c>
      <c r="O63" s="198">
        <v>-97843</v>
      </c>
      <c r="P63" s="194">
        <f t="shared" si="4"/>
        <v>-1.1287277473203372</v>
      </c>
    </row>
    <row r="64" spans="1:16">
      <c r="A64" s="30" t="s">
        <v>283</v>
      </c>
      <c r="B64" s="82">
        <v>-35508</v>
      </c>
      <c r="C64" s="82">
        <v>-35644</v>
      </c>
      <c r="D64" s="72">
        <f t="shared" si="11"/>
        <v>3.8301227892305612E-3</v>
      </c>
      <c r="F64" s="82">
        <v>-32361</v>
      </c>
      <c r="G64" s="82">
        <v>692</v>
      </c>
      <c r="H64" s="72">
        <f t="shared" si="12"/>
        <v>-1.0213837644077748</v>
      </c>
      <c r="J64" s="93">
        <v>-70371</v>
      </c>
      <c r="K64" s="93">
        <v>28469</v>
      </c>
      <c r="L64" s="72">
        <f t="shared" si="13"/>
        <v>-1.404555853973938</v>
      </c>
      <c r="N64" s="93">
        <v>-84498</v>
      </c>
      <c r="O64" s="198">
        <v>20953</v>
      </c>
      <c r="P64" s="194">
        <f t="shared" si="4"/>
        <v>-1.2479703661625128</v>
      </c>
    </row>
    <row r="65" spans="1:16" ht="29.25">
      <c r="A65" s="33" t="s">
        <v>85</v>
      </c>
      <c r="B65" s="91">
        <f>B62+B63+B64</f>
        <v>356404</v>
      </c>
      <c r="C65" s="91">
        <f>C62+C63+C64</f>
        <v>516751</v>
      </c>
      <c r="D65" s="72">
        <f t="shared" si="11"/>
        <v>0.44990235799822664</v>
      </c>
      <c r="F65" s="91">
        <f>F62+F63+F64</f>
        <v>242565</v>
      </c>
      <c r="G65" s="91">
        <f>G62+G63+G64</f>
        <v>-2074</v>
      </c>
      <c r="H65" s="72">
        <f t="shared" si="12"/>
        <v>-1.0085502854904871</v>
      </c>
      <c r="J65" s="91">
        <f>J62+J63+J64</f>
        <v>538846</v>
      </c>
      <c r="K65" s="91">
        <f>K62+K63+K64</f>
        <v>-157881</v>
      </c>
      <c r="L65" s="72">
        <f t="shared" si="13"/>
        <v>-1.2929983705919688</v>
      </c>
      <c r="N65" s="91">
        <f>N62+N63+N64</f>
        <v>656471</v>
      </c>
      <c r="O65" s="203">
        <v>-105208</v>
      </c>
      <c r="P65" s="194">
        <f t="shared" si="4"/>
        <v>-1.1602629819139003</v>
      </c>
    </row>
    <row r="66" spans="1:16" ht="29.25">
      <c r="A66" s="33" t="s">
        <v>86</v>
      </c>
      <c r="B66" s="91">
        <v>356404</v>
      </c>
      <c r="C66" s="91">
        <v>516751</v>
      </c>
      <c r="D66" s="72">
        <f t="shared" si="11"/>
        <v>0.44990235799822664</v>
      </c>
      <c r="F66" s="91">
        <f>F65</f>
        <v>242565</v>
      </c>
      <c r="G66" s="91">
        <f>G65</f>
        <v>-2074</v>
      </c>
      <c r="H66" s="72">
        <f t="shared" si="12"/>
        <v>-1.0085502854904871</v>
      </c>
      <c r="J66" s="91">
        <f>J65</f>
        <v>538846</v>
      </c>
      <c r="K66" s="91">
        <f>K65</f>
        <v>-157881</v>
      </c>
      <c r="L66" s="72">
        <f t="shared" si="13"/>
        <v>-1.2929983705919688</v>
      </c>
      <c r="N66" s="91">
        <f>N65</f>
        <v>656471</v>
      </c>
      <c r="O66" s="203">
        <v>-105208</v>
      </c>
      <c r="P66" s="194">
        <f t="shared" si="4"/>
        <v>-1.1602629819139003</v>
      </c>
    </row>
    <row r="67" spans="1:16">
      <c r="A67" s="33"/>
      <c r="D67" s="72"/>
      <c r="H67" s="72"/>
      <c r="L67" s="72"/>
      <c r="O67" s="198"/>
      <c r="P67" s="194"/>
    </row>
    <row r="68" spans="1:16">
      <c r="A68" s="33" t="s">
        <v>87</v>
      </c>
      <c r="B68" s="91">
        <f>B58+B66</f>
        <v>8272642</v>
      </c>
      <c r="C68" s="91">
        <f>C58+C66</f>
        <v>7077378</v>
      </c>
      <c r="D68" s="72">
        <f t="shared" si="11"/>
        <v>-0.14448395083457011</v>
      </c>
      <c r="F68" s="91">
        <f>F58+F66</f>
        <v>2720481</v>
      </c>
      <c r="G68" s="91">
        <f>G58+G66</f>
        <v>3267152</v>
      </c>
      <c r="H68" s="72">
        <f t="shared" si="12"/>
        <v>0.2009464502784617</v>
      </c>
      <c r="J68" s="91">
        <f>J58+J66</f>
        <v>4559307</v>
      </c>
      <c r="K68" s="91">
        <f>K58+K66</f>
        <v>5230548</v>
      </c>
      <c r="L68" s="72">
        <f t="shared" si="13"/>
        <v>0.14722434791076799</v>
      </c>
      <c r="N68" s="91">
        <f>N58+N66</f>
        <v>7261603</v>
      </c>
      <c r="O68" s="203">
        <v>9289897</v>
      </c>
      <c r="P68" s="194">
        <f t="shared" si="4"/>
        <v>0.27931766581015238</v>
      </c>
    </row>
    <row r="69" spans="1:16">
      <c r="A69" s="33"/>
      <c r="O69" s="198"/>
      <c r="P69" s="194"/>
    </row>
    <row r="70" spans="1:16">
      <c r="A70" s="20" t="s">
        <v>88</v>
      </c>
      <c r="O70" s="198"/>
      <c r="P70" s="194"/>
    </row>
    <row r="71" spans="1:16">
      <c r="A71" s="1" t="s">
        <v>89</v>
      </c>
      <c r="B71" s="82">
        <v>7881733</v>
      </c>
      <c r="C71" s="82">
        <v>6537471</v>
      </c>
      <c r="D71" s="72">
        <f t="shared" ref="D71:D72" si="14">C71/B71-1</f>
        <v>-0.17055411544643795</v>
      </c>
      <c r="F71" s="82">
        <v>2471335</v>
      </c>
      <c r="G71" s="82">
        <v>3270615</v>
      </c>
      <c r="H71" s="72">
        <f t="shared" ref="H71:H72" si="15">G71/F71-1</f>
        <v>0.32342033759081623</v>
      </c>
      <c r="J71" s="82">
        <v>4007976</v>
      </c>
      <c r="K71" s="82">
        <v>5389818</v>
      </c>
      <c r="L71" s="72">
        <f t="shared" ref="L71" si="16">K71/J71-1</f>
        <v>0.34477302259294973</v>
      </c>
      <c r="N71" s="82">
        <v>6585979</v>
      </c>
      <c r="O71" s="198">
        <v>9396494</v>
      </c>
      <c r="P71" s="194"/>
    </row>
    <row r="72" spans="1:16">
      <c r="A72" s="1" t="s">
        <v>90</v>
      </c>
      <c r="B72" s="82">
        <v>34505</v>
      </c>
      <c r="C72" s="82">
        <v>23156</v>
      </c>
      <c r="D72" s="72">
        <f t="shared" si="14"/>
        <v>-0.3289088537893059</v>
      </c>
      <c r="F72" s="82">
        <v>6581</v>
      </c>
      <c r="G72" s="82">
        <v>-1389</v>
      </c>
      <c r="H72" s="72">
        <f t="shared" si="15"/>
        <v>-1.2110621486096338</v>
      </c>
      <c r="J72" s="82">
        <v>12485</v>
      </c>
      <c r="K72" s="82">
        <v>-1389</v>
      </c>
      <c r="L72" s="73" t="s">
        <v>39</v>
      </c>
      <c r="N72" s="82">
        <v>19153</v>
      </c>
      <c r="O72" s="198">
        <v>-1389</v>
      </c>
      <c r="P72" s="194">
        <f t="shared" si="4"/>
        <v>-1.0725212760403071</v>
      </c>
    </row>
    <row r="73" spans="1:16">
      <c r="O73" s="198"/>
      <c r="P73" s="194"/>
    </row>
    <row r="74" spans="1:16">
      <c r="A74" s="20" t="s">
        <v>91</v>
      </c>
      <c r="O74" s="198"/>
      <c r="P74" s="194"/>
    </row>
    <row r="75" spans="1:16">
      <c r="A75" s="1" t="s">
        <v>89</v>
      </c>
      <c r="B75" s="82">
        <v>8238137</v>
      </c>
      <c r="C75" s="82">
        <v>7054222</v>
      </c>
      <c r="D75" s="72">
        <f t="shared" ref="D75:D76" si="17">C75/B75-1</f>
        <v>-0.14371149690761398</v>
      </c>
      <c r="F75" s="82">
        <v>2713900</v>
      </c>
      <c r="G75" s="82">
        <v>3268541</v>
      </c>
      <c r="H75" s="72">
        <f t="shared" ref="H75:H76" si="18">G75/F75-1</f>
        <v>0.20437046317108232</v>
      </c>
      <c r="J75" s="82">
        <v>4546822</v>
      </c>
      <c r="K75" s="82">
        <v>5231937</v>
      </c>
      <c r="L75" s="72">
        <f t="shared" ref="L75" si="19">K75/J75-1</f>
        <v>0.15067996943799433</v>
      </c>
      <c r="N75" s="82">
        <v>7242450</v>
      </c>
      <c r="O75" s="198">
        <v>9291286</v>
      </c>
      <c r="P75" s="194">
        <f t="shared" si="4"/>
        <v>0.28289266753653797</v>
      </c>
    </row>
    <row r="76" spans="1:16">
      <c r="A76" s="1" t="s">
        <v>90</v>
      </c>
      <c r="B76" s="82">
        <v>34505</v>
      </c>
      <c r="C76" s="82">
        <v>23156</v>
      </c>
      <c r="D76" s="72">
        <f t="shared" si="17"/>
        <v>-0.3289088537893059</v>
      </c>
      <c r="F76" s="82">
        <v>6581</v>
      </c>
      <c r="G76" s="82">
        <v>-1389</v>
      </c>
      <c r="H76" s="72">
        <f t="shared" si="18"/>
        <v>-1.2110621486096338</v>
      </c>
      <c r="J76" s="82">
        <v>12485</v>
      </c>
      <c r="K76" s="82">
        <v>-1389</v>
      </c>
      <c r="L76" s="73" t="s">
        <v>39</v>
      </c>
      <c r="N76" s="82">
        <v>19153</v>
      </c>
      <c r="O76" s="198">
        <v>-1389</v>
      </c>
      <c r="P76" s="194">
        <f t="shared" ref="P76:P79" si="20">O76/N76-1</f>
        <v>-1.0725212760403071</v>
      </c>
    </row>
    <row r="77" spans="1:16">
      <c r="O77" s="198"/>
      <c r="P77" s="194"/>
    </row>
    <row r="78" spans="1:16">
      <c r="A78" s="20" t="s">
        <v>92</v>
      </c>
      <c r="O78" s="198"/>
      <c r="P78" s="194"/>
    </row>
    <row r="79" spans="1:16">
      <c r="A79" s="1" t="s">
        <v>93</v>
      </c>
      <c r="B79" s="94">
        <v>0.187</v>
      </c>
      <c r="C79" s="94">
        <v>0.155</v>
      </c>
      <c r="D79" s="72">
        <f t="shared" ref="D79" si="21">C79/B79-1</f>
        <v>-0.17112299465240643</v>
      </c>
      <c r="F79" s="94">
        <v>5.8999999999999997E-2</v>
      </c>
      <c r="G79" s="94">
        <v>7.6999999999999999E-2</v>
      </c>
      <c r="H79" s="72">
        <f t="shared" ref="H79" si="22">G79/F79-1</f>
        <v>0.30508474576271194</v>
      </c>
      <c r="J79" s="94">
        <v>9.5000000000000001E-2</v>
      </c>
      <c r="K79" s="94">
        <v>0.128</v>
      </c>
      <c r="L79" s="72">
        <f t="shared" ref="L79" si="23">K79/J79-1</f>
        <v>0.34736842105263155</v>
      </c>
      <c r="N79" s="94">
        <v>0.156</v>
      </c>
      <c r="O79" s="204">
        <v>0.223</v>
      </c>
      <c r="P79" s="194">
        <f t="shared" si="20"/>
        <v>0.42948717948717952</v>
      </c>
    </row>
    <row r="80" spans="1:16">
      <c r="P80" s="29"/>
    </row>
    <row r="81" spans="3:16">
      <c r="P81" s="29"/>
    </row>
    <row r="82" spans="3:16">
      <c r="P82" s="29"/>
    </row>
    <row r="83" spans="3:16">
      <c r="C83" s="82"/>
      <c r="G83" s="82"/>
      <c r="J83" s="82"/>
      <c r="K83" s="82"/>
      <c r="P83" s="29"/>
    </row>
    <row r="84" spans="3:16">
      <c r="C84" s="82"/>
      <c r="G84" s="82"/>
      <c r="J84" s="82"/>
      <c r="K84" s="82"/>
      <c r="P84" s="29"/>
    </row>
    <row r="85" spans="3:16">
      <c r="C85" s="82"/>
      <c r="G85" s="82"/>
      <c r="J85" s="82"/>
      <c r="K85" s="82"/>
      <c r="P85" s="29"/>
    </row>
    <row r="86" spans="3:16">
      <c r="C86" s="82"/>
      <c r="G86" s="82"/>
      <c r="J86" s="82"/>
      <c r="K86" s="82"/>
      <c r="P86" s="29"/>
    </row>
    <row r="87" spans="3:16">
      <c r="C87" s="82"/>
      <c r="G87" s="82"/>
      <c r="J87" s="82"/>
      <c r="K87" s="82"/>
      <c r="P87" s="29"/>
    </row>
    <row r="88" spans="3:16">
      <c r="C88" s="82"/>
      <c r="G88" s="82"/>
      <c r="J88" s="82"/>
      <c r="K88" s="82"/>
      <c r="P88" s="29"/>
    </row>
    <row r="89" spans="3:16">
      <c r="C89" s="82"/>
      <c r="G89" s="82"/>
      <c r="J89" s="82"/>
      <c r="K89" s="82"/>
      <c r="P89" s="29"/>
    </row>
    <row r="90" spans="3:16">
      <c r="C90" s="82"/>
      <c r="G90" s="82"/>
      <c r="J90" s="82"/>
      <c r="K90" s="82"/>
      <c r="P90" s="29"/>
    </row>
    <row r="91" spans="3:16">
      <c r="C91" s="82"/>
      <c r="G91" s="82"/>
      <c r="J91" s="82"/>
      <c r="K91" s="82"/>
    </row>
    <row r="92" spans="3:16">
      <c r="C92" s="82"/>
      <c r="J92" s="82"/>
      <c r="K92" s="82"/>
    </row>
    <row r="93" spans="3:16">
      <c r="C93" s="82"/>
      <c r="J93" s="82"/>
      <c r="K93" s="82"/>
    </row>
    <row r="94" spans="3:16">
      <c r="C94" s="82"/>
      <c r="J94" s="82"/>
      <c r="K94" s="82"/>
    </row>
    <row r="95" spans="3:16">
      <c r="C95" s="82"/>
      <c r="J95" s="82"/>
      <c r="K95" s="82"/>
      <c r="P95" s="20"/>
    </row>
    <row r="96" spans="3:16">
      <c r="C96" s="82"/>
      <c r="J96" s="82"/>
      <c r="K96" s="82"/>
    </row>
    <row r="97" spans="3:16">
      <c r="C97" s="82"/>
      <c r="J97" s="82"/>
      <c r="K97" s="82"/>
    </row>
    <row r="98" spans="3:16">
      <c r="J98" s="82"/>
      <c r="K98" s="82"/>
    </row>
    <row r="99" spans="3:16">
      <c r="J99" s="82"/>
      <c r="K99" s="82"/>
    </row>
    <row r="100" spans="3:16">
      <c r="J100" s="82"/>
      <c r="K100" s="82"/>
    </row>
    <row r="101" spans="3:16">
      <c r="J101" s="82"/>
      <c r="K101" s="82"/>
    </row>
    <row r="102" spans="3:16">
      <c r="J102" s="82"/>
      <c r="K102" s="82"/>
    </row>
    <row r="103" spans="3:16">
      <c r="J103" s="82"/>
      <c r="K103" s="82"/>
    </row>
    <row r="104" spans="3:16">
      <c r="J104" s="82"/>
      <c r="K104" s="82"/>
    </row>
    <row r="105" spans="3:16">
      <c r="J105" s="82"/>
      <c r="K105" s="82"/>
    </row>
    <row r="106" spans="3:16">
      <c r="J106" s="82"/>
      <c r="K106" s="82"/>
    </row>
    <row r="107" spans="3:16">
      <c r="J107" s="82"/>
      <c r="K107" s="82"/>
    </row>
    <row r="108" spans="3:16">
      <c r="J108" s="82"/>
      <c r="K108" s="82"/>
      <c r="P108" s="29"/>
    </row>
    <row r="109" spans="3:16">
      <c r="J109" s="82"/>
      <c r="K109" s="82"/>
    </row>
    <row r="110" spans="3:16">
      <c r="J110" s="82"/>
      <c r="K110" s="82"/>
    </row>
    <row r="111" spans="3:16">
      <c r="J111" s="82"/>
      <c r="K111" s="82"/>
    </row>
    <row r="112" spans="3:16">
      <c r="J112" s="82"/>
      <c r="K112" s="82"/>
    </row>
    <row r="113" spans="10:11">
      <c r="J113" s="82"/>
      <c r="K113" s="82"/>
    </row>
    <row r="114" spans="10:11">
      <c r="J114" s="82"/>
      <c r="K114" s="82"/>
    </row>
    <row r="115" spans="10:11">
      <c r="J115" s="82"/>
      <c r="K115" s="82"/>
    </row>
    <row r="116" spans="10:11">
      <c r="J116" s="82"/>
      <c r="K116" s="82"/>
    </row>
    <row r="117" spans="10:11">
      <c r="J117" s="82"/>
      <c r="K117" s="82"/>
    </row>
    <row r="118" spans="10:11">
      <c r="J118" s="82"/>
      <c r="K118" s="82"/>
    </row>
    <row r="119" spans="10:11">
      <c r="J119" s="82"/>
      <c r="K119" s="82"/>
    </row>
    <row r="120" spans="10:11">
      <c r="J120" s="82"/>
      <c r="K120" s="82"/>
    </row>
    <row r="121" spans="10:11">
      <c r="J121" s="82"/>
      <c r="K121" s="82"/>
    </row>
    <row r="122" spans="10:11">
      <c r="J122" s="82"/>
      <c r="K122" s="82"/>
    </row>
    <row r="123" spans="10:11">
      <c r="J123" s="82"/>
      <c r="K123" s="82"/>
    </row>
    <row r="124" spans="10:11">
      <c r="J124" s="82"/>
      <c r="K124" s="82"/>
    </row>
    <row r="125" spans="10:11">
      <c r="J125" s="82"/>
      <c r="K125" s="82"/>
    </row>
    <row r="126" spans="10:11">
      <c r="J126" s="82"/>
      <c r="K126" s="82"/>
    </row>
    <row r="127" spans="10:11">
      <c r="J127" s="82"/>
      <c r="K127" s="82"/>
    </row>
    <row r="128" spans="10:11">
      <c r="J128" s="82"/>
      <c r="K128" s="82"/>
    </row>
    <row r="129" spans="10:11">
      <c r="J129" s="82"/>
      <c r="K129" s="82"/>
    </row>
    <row r="130" spans="10:11">
      <c r="J130" s="82"/>
      <c r="K130" s="82"/>
    </row>
    <row r="131" spans="10:11">
      <c r="J131" s="82"/>
      <c r="K131" s="82"/>
    </row>
    <row r="132" spans="10:11">
      <c r="J132" s="82"/>
      <c r="K132" s="82"/>
    </row>
    <row r="133" spans="10:11">
      <c r="J133" s="82"/>
      <c r="K133" s="82"/>
    </row>
    <row r="134" spans="10:11">
      <c r="J134" s="82"/>
      <c r="K134" s="82"/>
    </row>
    <row r="135" spans="10:11">
      <c r="J135" s="82"/>
      <c r="K135" s="82"/>
    </row>
    <row r="136" spans="10:11">
      <c r="J136" s="82"/>
      <c r="K136" s="82"/>
    </row>
    <row r="137" spans="10:11">
      <c r="J137" s="82"/>
      <c r="K137" s="82"/>
    </row>
    <row r="138" spans="10:11">
      <c r="J138" s="82"/>
      <c r="K138" s="82"/>
    </row>
    <row r="139" spans="10:11">
      <c r="J139" s="82"/>
      <c r="K139" s="82"/>
    </row>
    <row r="140" spans="10:11">
      <c r="J140" s="82"/>
      <c r="K140" s="82"/>
    </row>
    <row r="147" spans="10:11">
      <c r="J147" s="89"/>
      <c r="K147" s="89"/>
    </row>
    <row r="153" spans="10:11">
      <c r="K153" s="82"/>
    </row>
    <row r="154" spans="10:11">
      <c r="K154" s="82"/>
    </row>
    <row r="155" spans="10:11">
      <c r="K155" s="82"/>
    </row>
    <row r="156" spans="10:11">
      <c r="K156" s="82"/>
    </row>
    <row r="157" spans="10:11">
      <c r="K157" s="82"/>
    </row>
    <row r="158" spans="10:11">
      <c r="K158" s="82"/>
    </row>
    <row r="159" spans="10:11">
      <c r="K159" s="82"/>
    </row>
    <row r="160" spans="10:11">
      <c r="K160" s="82"/>
    </row>
    <row r="161" spans="11:11">
      <c r="K161" s="82"/>
    </row>
    <row r="162" spans="11:11">
      <c r="K162" s="82"/>
    </row>
  </sheetData>
  <hyperlinks>
    <hyperlink ref="A3" r:id="rId1" display="МСФО, млн руб."/>
    <hyperlink ref="A10" r:id="rId2" display="МСФО, млн руб."/>
    <hyperlink ref="A1" location="Содержание!A1" display="← К СОДЕРЖАНИЮ"/>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4"/>
  <sheetViews>
    <sheetView zoomScaleNormal="100" workbookViewId="0">
      <pane xSplit="2" topLeftCell="M1" activePane="topRight" state="frozen"/>
      <selection pane="topRight" activeCell="O32" sqref="O32"/>
    </sheetView>
  </sheetViews>
  <sheetFormatPr defaultColWidth="10.88671875" defaultRowHeight="15" outlineLevelRow="1"/>
  <cols>
    <col min="1" max="1" width="64" style="1" bestFit="1" customWidth="1"/>
    <col min="2" max="2" width="14.44140625" style="1" customWidth="1"/>
    <col min="3" max="4" width="16.33203125" style="70" bestFit="1" customWidth="1"/>
    <col min="5" max="5" width="15.6640625" style="70" customWidth="1"/>
    <col min="6" max="6" width="14.6640625" style="70" customWidth="1"/>
    <col min="7" max="8" width="14.88671875" style="70" bestFit="1" customWidth="1"/>
    <col min="9" max="9" width="15.6640625" style="70" customWidth="1"/>
    <col min="10" max="10" width="10.88671875" style="70"/>
    <col min="11" max="12" width="14.88671875" style="70" bestFit="1" customWidth="1"/>
    <col min="13" max="13" width="16.6640625" style="70" customWidth="1"/>
    <col min="14" max="14" width="10.88671875" style="70"/>
    <col min="15" max="15" width="14.88671875" style="70" bestFit="1" customWidth="1"/>
    <col min="16" max="16" width="14.88671875" style="1" customWidth="1"/>
    <col min="17" max="17" width="14.6640625" style="1" bestFit="1" customWidth="1"/>
    <col min="18" max="16384" width="10.88671875" style="1"/>
  </cols>
  <sheetData>
    <row r="1" spans="1:17" ht="16.7" customHeight="1">
      <c r="A1" s="23" t="s">
        <v>199</v>
      </c>
      <c r="B1" s="23"/>
      <c r="C1" s="75"/>
      <c r="O1" s="76"/>
      <c r="P1" s="28"/>
    </row>
    <row r="2" spans="1:17" s="39" customFormat="1" ht="16.7" customHeight="1">
      <c r="A2" s="45"/>
      <c r="B2" s="45"/>
      <c r="C2" s="75"/>
      <c r="D2" s="70"/>
      <c r="E2" s="70"/>
      <c r="F2" s="70"/>
      <c r="G2" s="70"/>
      <c r="H2" s="70"/>
      <c r="I2" s="70"/>
      <c r="J2" s="70"/>
      <c r="K2" s="70"/>
      <c r="L2" s="70"/>
      <c r="M2" s="70"/>
      <c r="N2" s="70"/>
      <c r="O2" s="76"/>
      <c r="P2" s="46"/>
    </row>
    <row r="3" spans="1:17" s="14" customFormat="1">
      <c r="A3" s="189" t="s">
        <v>236</v>
      </c>
      <c r="B3" s="12" t="s">
        <v>202</v>
      </c>
      <c r="C3" s="71">
        <v>2023</v>
      </c>
      <c r="D3" s="71">
        <v>2024</v>
      </c>
      <c r="E3" s="71" t="s">
        <v>38</v>
      </c>
      <c r="F3" s="71"/>
      <c r="G3" s="71" t="s">
        <v>0</v>
      </c>
      <c r="H3" s="71" t="s">
        <v>1</v>
      </c>
      <c r="I3" s="71" t="s">
        <v>38</v>
      </c>
      <c r="J3" s="74"/>
      <c r="K3" s="71" t="s">
        <v>2</v>
      </c>
      <c r="L3" s="71" t="s">
        <v>3</v>
      </c>
      <c r="M3" s="71" t="s">
        <v>38</v>
      </c>
      <c r="N3" s="74"/>
      <c r="O3" s="71" t="s">
        <v>4</v>
      </c>
      <c r="P3" s="71" t="s">
        <v>5</v>
      </c>
      <c r="Q3" s="71" t="s">
        <v>38</v>
      </c>
    </row>
    <row r="4" spans="1:17">
      <c r="C4" s="77"/>
      <c r="D4" s="77"/>
      <c r="G4" s="77"/>
      <c r="H4" s="77"/>
      <c r="K4" s="77"/>
      <c r="L4" s="77"/>
      <c r="O4" s="77"/>
      <c r="P4" s="20"/>
    </row>
    <row r="5" spans="1:17">
      <c r="A5" s="15" t="s">
        <v>7</v>
      </c>
      <c r="B5" s="16" t="s">
        <v>139</v>
      </c>
      <c r="C5" s="78">
        <v>123264.9</v>
      </c>
      <c r="D5" s="78">
        <v>132294.20000000001</v>
      </c>
      <c r="E5" s="72">
        <f>D5/C5-1</f>
        <v>7.3251185049434397E-2</v>
      </c>
      <c r="F5" s="73"/>
      <c r="G5" s="78">
        <v>33891.9</v>
      </c>
      <c r="H5" s="78">
        <v>36932.9</v>
      </c>
      <c r="I5" s="72">
        <f>H5/G5-1</f>
        <v>8.9726453813448126E-2</v>
      </c>
      <c r="J5" s="73"/>
      <c r="K5" s="78">
        <v>62557.9</v>
      </c>
      <c r="L5" s="78">
        <v>69627</v>
      </c>
      <c r="M5" s="72">
        <f>L5/K5-1</f>
        <v>0.11300091595146244</v>
      </c>
      <c r="N5" s="73"/>
      <c r="O5" s="78">
        <v>93976.1</v>
      </c>
      <c r="P5" s="17">
        <v>105533.8</v>
      </c>
      <c r="Q5" s="194">
        <f>P5/O5-1</f>
        <v>0.12298552504306937</v>
      </c>
    </row>
    <row r="6" spans="1:17" hidden="1" outlineLevel="1">
      <c r="A6" s="34" t="s">
        <v>98</v>
      </c>
      <c r="B6" s="16" t="s">
        <v>139</v>
      </c>
      <c r="C6" s="78">
        <v>112578</v>
      </c>
      <c r="D6" s="78">
        <v>121446.5</v>
      </c>
      <c r="E6" s="72">
        <f>D6/C6-1</f>
        <v>7.8776492742809401E-2</v>
      </c>
      <c r="F6" s="73"/>
      <c r="G6" s="78">
        <v>32221.5</v>
      </c>
      <c r="H6" s="78">
        <v>34839.199999999997</v>
      </c>
      <c r="I6" s="72">
        <f>H6/G6-1</f>
        <v>8.1240786431419965E-2</v>
      </c>
      <c r="J6" s="73"/>
      <c r="K6" s="78">
        <v>58892.5</v>
      </c>
      <c r="L6" s="78">
        <v>64640.3</v>
      </c>
      <c r="M6" s="72">
        <f>L6/K6-1</f>
        <v>9.7598166150189014E-2</v>
      </c>
      <c r="N6" s="73"/>
      <c r="O6" s="78">
        <v>88347.3</v>
      </c>
      <c r="P6" s="17"/>
      <c r="Q6" s="194">
        <f t="shared" ref="Q6:Q20" si="0">P6/O6-1</f>
        <v>-1</v>
      </c>
    </row>
    <row r="7" spans="1:17" hidden="1" outlineLevel="1">
      <c r="A7" s="34" t="s">
        <v>99</v>
      </c>
      <c r="B7" s="16" t="s">
        <v>139</v>
      </c>
      <c r="C7" s="78">
        <v>4548.3</v>
      </c>
      <c r="D7" s="78">
        <v>5692.7</v>
      </c>
      <c r="E7" s="72">
        <f>D7/C7-1</f>
        <v>0.25161049183211293</v>
      </c>
      <c r="F7" s="73"/>
      <c r="G7" s="78">
        <v>871.8</v>
      </c>
      <c r="H7" s="78">
        <v>1285.3</v>
      </c>
      <c r="I7" s="72">
        <f>H7/G7-1</f>
        <v>0.47430603349392064</v>
      </c>
      <c r="J7" s="73"/>
      <c r="K7" s="78">
        <v>1975.5</v>
      </c>
      <c r="L7" s="78">
        <v>3227</v>
      </c>
      <c r="M7" s="72">
        <f>L7/K7-1</f>
        <v>0.63351050366995687</v>
      </c>
      <c r="N7" s="73"/>
      <c r="O7" s="78">
        <v>2996.1</v>
      </c>
      <c r="P7" s="17"/>
      <c r="Q7" s="194">
        <f t="shared" si="0"/>
        <v>-1</v>
      </c>
    </row>
    <row r="8" spans="1:17" hidden="1" outlineLevel="1">
      <c r="A8" s="34" t="s">
        <v>100</v>
      </c>
      <c r="B8" s="16" t="s">
        <v>139</v>
      </c>
      <c r="C8" s="78">
        <v>416.8</v>
      </c>
      <c r="D8" s="70">
        <v>0</v>
      </c>
      <c r="E8" s="73" t="s">
        <v>39</v>
      </c>
      <c r="F8" s="73"/>
      <c r="G8" s="70">
        <v>0</v>
      </c>
      <c r="H8" s="70">
        <v>0</v>
      </c>
      <c r="I8" s="73" t="s">
        <v>39</v>
      </c>
      <c r="J8" s="73"/>
      <c r="K8" s="70">
        <v>0</v>
      </c>
      <c r="L8" s="70">
        <v>0</v>
      </c>
      <c r="M8" s="73" t="s">
        <v>39</v>
      </c>
      <c r="N8" s="73"/>
      <c r="O8" s="70">
        <v>0</v>
      </c>
      <c r="P8" s="17"/>
      <c r="Q8" s="194" t="e">
        <f t="shared" si="0"/>
        <v>#DIV/0!</v>
      </c>
    </row>
    <row r="9" spans="1:17" hidden="1" outlineLevel="1">
      <c r="A9" s="34" t="s">
        <v>101</v>
      </c>
      <c r="B9" s="16" t="s">
        <v>139</v>
      </c>
      <c r="C9" s="78">
        <v>5721.8</v>
      </c>
      <c r="D9" s="78">
        <v>5155</v>
      </c>
      <c r="E9" s="72">
        <f>D9/C9-1</f>
        <v>-9.9059736446572733E-2</v>
      </c>
      <c r="F9" s="73"/>
      <c r="G9" s="78">
        <v>798.6</v>
      </c>
      <c r="H9" s="78">
        <v>808.4</v>
      </c>
      <c r="I9" s="72">
        <f>H9/G9-1</f>
        <v>1.2271475081392369E-2</v>
      </c>
      <c r="J9" s="73"/>
      <c r="K9" s="78">
        <v>1689.9</v>
      </c>
      <c r="L9" s="78">
        <v>1759.7</v>
      </c>
      <c r="M9" s="72">
        <f>L9/K9-1</f>
        <v>4.130421918456717E-2</v>
      </c>
      <c r="N9" s="73"/>
      <c r="O9" s="78">
        <v>2632.7</v>
      </c>
      <c r="P9" s="17"/>
      <c r="Q9" s="194">
        <f t="shared" si="0"/>
        <v>-1</v>
      </c>
    </row>
    <row r="10" spans="1:17" collapsed="1">
      <c r="A10" s="15" t="s">
        <v>8</v>
      </c>
      <c r="B10" s="16" t="s">
        <v>139</v>
      </c>
      <c r="C10" s="78">
        <v>105693.3</v>
      </c>
      <c r="D10" s="78">
        <v>112464.2</v>
      </c>
      <c r="E10" s="72">
        <f>D10/C10-1</f>
        <v>6.406177118133316E-2</v>
      </c>
      <c r="F10" s="73"/>
      <c r="G10" s="78">
        <v>28020.7</v>
      </c>
      <c r="H10" s="78">
        <v>30630.3</v>
      </c>
      <c r="I10" s="72">
        <f>H10/G10-1</f>
        <v>9.3131149471640473E-2</v>
      </c>
      <c r="J10" s="73"/>
      <c r="K10" s="78">
        <v>53335.7</v>
      </c>
      <c r="L10" s="78">
        <v>58987.199999999997</v>
      </c>
      <c r="M10" s="72">
        <f>L10/K10-1</f>
        <v>0.10596092298404258</v>
      </c>
      <c r="N10" s="73"/>
      <c r="O10" s="78">
        <v>79934.600000000006</v>
      </c>
      <c r="P10" s="17">
        <v>90166.2</v>
      </c>
      <c r="Q10" s="194">
        <f t="shared" si="0"/>
        <v>0.12799963970545902</v>
      </c>
    </row>
    <row r="11" spans="1:17">
      <c r="A11" s="15" t="s">
        <v>22</v>
      </c>
      <c r="B11" s="16" t="s">
        <v>139</v>
      </c>
      <c r="C11" s="78">
        <v>15526</v>
      </c>
      <c r="D11" s="78">
        <v>17618.7</v>
      </c>
      <c r="E11" s="72">
        <f>D11/C11-1</f>
        <v>0.13478680922323849</v>
      </c>
      <c r="F11" s="73"/>
      <c r="G11" s="78">
        <v>5466.9</v>
      </c>
      <c r="H11" s="78">
        <v>5908.4</v>
      </c>
      <c r="I11" s="72">
        <f>H11/G11-1</f>
        <v>8.0758748102215172E-2</v>
      </c>
      <c r="J11" s="73"/>
      <c r="K11" s="78">
        <v>8396.5</v>
      </c>
      <c r="L11" s="78">
        <v>9843.2000000000007</v>
      </c>
      <c r="M11" s="72">
        <f>L11/K11-1</f>
        <v>0.17229798130173291</v>
      </c>
      <c r="N11" s="73"/>
      <c r="O11" s="78">
        <v>12809.2</v>
      </c>
      <c r="P11" s="17">
        <v>14059.2</v>
      </c>
      <c r="Q11" s="194">
        <f t="shared" si="0"/>
        <v>9.7586109983449409E-2</v>
      </c>
    </row>
    <row r="12" spans="1:17">
      <c r="A12" s="15" t="s">
        <v>9</v>
      </c>
      <c r="B12" s="16" t="s">
        <v>139</v>
      </c>
      <c r="C12" s="78">
        <v>24896.400000000001</v>
      </c>
      <c r="D12" s="78">
        <v>31278.6</v>
      </c>
      <c r="E12" s="72">
        <f>D12/C12-1</f>
        <v>0.25635031570829514</v>
      </c>
      <c r="F12" s="73"/>
      <c r="G12" s="78">
        <v>8981.7000000000007</v>
      </c>
      <c r="H12" s="78">
        <v>9486.6</v>
      </c>
      <c r="I12" s="72">
        <f>H12/G12-1</f>
        <v>5.6214302414910211E-2</v>
      </c>
      <c r="J12" s="73"/>
      <c r="K12" s="78">
        <v>15582.2</v>
      </c>
      <c r="L12" s="78">
        <v>17105.900000000001</v>
      </c>
      <c r="M12" s="72">
        <f>L12/K12-1</f>
        <v>9.7784651717985893E-2</v>
      </c>
      <c r="N12" s="73"/>
      <c r="O12" s="78">
        <v>23387.5</v>
      </c>
      <c r="P12" s="17">
        <v>26625.3</v>
      </c>
      <c r="Q12" s="194">
        <f t="shared" si="0"/>
        <v>0.13844147514698024</v>
      </c>
    </row>
    <row r="13" spans="1:17">
      <c r="A13" s="15" t="s">
        <v>10</v>
      </c>
      <c r="B13" s="44" t="s">
        <v>139</v>
      </c>
      <c r="C13" s="78">
        <v>6114.8</v>
      </c>
      <c r="D13" s="78">
        <v>7799.8</v>
      </c>
      <c r="E13" s="72">
        <f>D13/C13-1</f>
        <v>0.27556093412703597</v>
      </c>
      <c r="F13" s="73"/>
      <c r="G13" s="78">
        <v>3213.8</v>
      </c>
      <c r="H13" s="78">
        <v>2914.4</v>
      </c>
      <c r="I13" s="72">
        <f>H13/G13-1</f>
        <v>-9.3160744290248343E-2</v>
      </c>
      <c r="J13" s="73"/>
      <c r="K13" s="78">
        <v>4541.3</v>
      </c>
      <c r="L13" s="78">
        <v>4685.6000000000004</v>
      </c>
      <c r="M13" s="72">
        <f>L13/K13-1</f>
        <v>3.1775042388743291E-2</v>
      </c>
      <c r="N13" s="73"/>
      <c r="O13" s="78">
        <v>6722.7</v>
      </c>
      <c r="P13" s="17">
        <v>8323.2000000000007</v>
      </c>
      <c r="Q13" s="194">
        <f t="shared" si="0"/>
        <v>0.23807398812976932</v>
      </c>
    </row>
    <row r="14" spans="1:17">
      <c r="A14" s="15"/>
      <c r="B14" s="16"/>
      <c r="C14" s="78"/>
      <c r="D14" s="78"/>
      <c r="E14" s="73"/>
      <c r="F14" s="73"/>
      <c r="G14" s="78"/>
      <c r="H14" s="78"/>
      <c r="I14" s="73"/>
      <c r="J14" s="73"/>
      <c r="K14" s="78"/>
      <c r="L14" s="78"/>
      <c r="M14" s="73"/>
      <c r="N14" s="73"/>
      <c r="O14" s="78"/>
      <c r="P14" s="17"/>
      <c r="Q14" s="194"/>
    </row>
    <row r="15" spans="1:17">
      <c r="A15" s="15" t="s">
        <v>23</v>
      </c>
      <c r="B15" s="16" t="s">
        <v>139</v>
      </c>
      <c r="C15" s="78">
        <v>148632.4</v>
      </c>
      <c r="D15" s="78">
        <v>158218.5</v>
      </c>
      <c r="E15" s="72">
        <f>D15/C15-1</f>
        <v>6.4495359019971499E-2</v>
      </c>
      <c r="F15" s="73"/>
      <c r="G15" s="78">
        <v>151123.4</v>
      </c>
      <c r="H15" s="78">
        <v>160756.70000000001</v>
      </c>
      <c r="I15" s="72">
        <f>H15/G15-1</f>
        <v>6.3744595476279864E-2</v>
      </c>
      <c r="J15" s="73"/>
      <c r="K15" s="78">
        <v>150047.6</v>
      </c>
      <c r="L15" s="78">
        <v>159813.5</v>
      </c>
      <c r="M15" s="72">
        <f>L15/K15-1</f>
        <v>6.5085346250123299E-2</v>
      </c>
      <c r="N15" s="73"/>
      <c r="O15" s="78">
        <v>152026.1</v>
      </c>
      <c r="P15" s="17">
        <v>163224.5</v>
      </c>
      <c r="Q15" s="194">
        <f t="shared" si="0"/>
        <v>7.3661035835294042E-2</v>
      </c>
    </row>
    <row r="16" spans="1:17">
      <c r="A16" s="15" t="s">
        <v>24</v>
      </c>
      <c r="B16" s="16" t="s">
        <v>139</v>
      </c>
      <c r="C16" s="78">
        <v>60863.7</v>
      </c>
      <c r="D16" s="78">
        <v>65038.5</v>
      </c>
      <c r="E16" s="72">
        <f>D16/C16-1</f>
        <v>6.8592609387861714E-2</v>
      </c>
      <c r="F16" s="73"/>
      <c r="G16" s="78">
        <v>63225.3</v>
      </c>
      <c r="H16" s="78">
        <v>67938.899999999994</v>
      </c>
      <c r="I16" s="72">
        <f>H16/G16-1</f>
        <v>7.4552433914904181E-2</v>
      </c>
      <c r="J16" s="73"/>
      <c r="K16" s="78">
        <v>61757.1</v>
      </c>
      <c r="L16" s="78">
        <v>66840.600000000006</v>
      </c>
      <c r="M16" s="72">
        <f>L16/K16-1</f>
        <v>8.2314422147413024E-2</v>
      </c>
      <c r="N16" s="73"/>
      <c r="O16" s="78">
        <v>63934.5</v>
      </c>
      <c r="P16" s="17">
        <v>70508.7</v>
      </c>
      <c r="Q16" s="194">
        <f t="shared" si="0"/>
        <v>0.10282711212256279</v>
      </c>
    </row>
    <row r="17" spans="1:17">
      <c r="A17" s="15" t="s">
        <v>25</v>
      </c>
      <c r="B17" s="16" t="s">
        <v>139</v>
      </c>
      <c r="C17" s="78">
        <v>38309</v>
      </c>
      <c r="D17" s="78">
        <v>35288.6</v>
      </c>
      <c r="E17" s="72">
        <f>D17/C17-1</f>
        <v>-7.8843091701688905E-2</v>
      </c>
      <c r="F17" s="73"/>
      <c r="G17" s="78">
        <v>39194.400000000001</v>
      </c>
      <c r="H17" s="78">
        <v>35268.400000000001</v>
      </c>
      <c r="I17" s="72">
        <f>H17/G17-1</f>
        <v>-0.10016737084889682</v>
      </c>
      <c r="J17" s="73"/>
      <c r="K17" s="78">
        <v>37324.9</v>
      </c>
      <c r="L17" s="78">
        <v>35269.599999999999</v>
      </c>
      <c r="M17" s="72">
        <f>L17/K17-1</f>
        <v>-5.5065117388124363E-2</v>
      </c>
      <c r="N17" s="73"/>
      <c r="O17" s="78">
        <v>37004.699999999997</v>
      </c>
      <c r="P17" s="17">
        <v>35272.9</v>
      </c>
      <c r="Q17" s="194">
        <f t="shared" si="0"/>
        <v>-4.6799460609057708E-2</v>
      </c>
    </row>
    <row r="18" spans="1:17">
      <c r="A18" s="15" t="s">
        <v>232</v>
      </c>
      <c r="B18" s="16" t="s">
        <v>139</v>
      </c>
      <c r="C18" s="78">
        <v>7056.3</v>
      </c>
      <c r="D18" s="78">
        <v>4767.1000000000004</v>
      </c>
      <c r="E18" s="72">
        <f>D18/C18-1</f>
        <v>-0.32441931323781581</v>
      </c>
      <c r="F18" s="73"/>
      <c r="G18" s="78">
        <v>11267</v>
      </c>
      <c r="H18" s="78">
        <v>7177</v>
      </c>
      <c r="I18" s="72">
        <f>H18/G18-1</f>
        <v>-0.36300701162687499</v>
      </c>
      <c r="J18" s="73"/>
      <c r="K18" s="78">
        <v>9595.9</v>
      </c>
      <c r="L18" s="78">
        <v>6542.1</v>
      </c>
      <c r="M18" s="72">
        <f>L18/K18-1</f>
        <v>-0.31824008170155993</v>
      </c>
      <c r="N18" s="73"/>
      <c r="O18" s="78">
        <v>9273.2999999999993</v>
      </c>
      <c r="P18" s="17">
        <v>6891.7</v>
      </c>
      <c r="Q18" s="194">
        <f t="shared" si="0"/>
        <v>-0.25682335306740856</v>
      </c>
    </row>
    <row r="19" spans="1:17">
      <c r="A19" s="15" t="s">
        <v>6</v>
      </c>
      <c r="B19" s="16" t="s">
        <v>139</v>
      </c>
      <c r="C19" s="78">
        <v>31252.7</v>
      </c>
      <c r="D19" s="78">
        <v>30521.5</v>
      </c>
      <c r="E19" s="72">
        <f>D19/C19-1</f>
        <v>-2.3396378552893005E-2</v>
      </c>
      <c r="F19" s="73"/>
      <c r="G19" s="78">
        <v>27927.4</v>
      </c>
      <c r="H19" s="78">
        <v>28091.4</v>
      </c>
      <c r="I19" s="72">
        <f>H19/G19-1</f>
        <v>5.8723690712347842E-3</v>
      </c>
      <c r="J19" s="73"/>
      <c r="K19" s="78">
        <v>27729</v>
      </c>
      <c r="L19" s="78">
        <v>28727.599999999999</v>
      </c>
      <c r="M19" s="72">
        <f>L19/K19-1</f>
        <v>3.6012838544484005E-2</v>
      </c>
      <c r="N19" s="73"/>
      <c r="O19" s="78">
        <v>27731.4</v>
      </c>
      <c r="P19" s="17">
        <v>29353.599999999999</v>
      </c>
      <c r="Q19" s="194">
        <f t="shared" si="0"/>
        <v>5.8496866368088041E-2</v>
      </c>
    </row>
    <row r="20" spans="1:17">
      <c r="A20" s="15" t="s">
        <v>11</v>
      </c>
      <c r="B20" s="16" t="s">
        <v>237</v>
      </c>
      <c r="C20" s="78">
        <f>C19/C12</f>
        <v>1.2553100046593082</v>
      </c>
      <c r="D20" s="78">
        <f>D19/D12</f>
        <v>0.97579495245950909</v>
      </c>
      <c r="E20" s="73">
        <f>D20-C20</f>
        <v>-0.27951505219979911</v>
      </c>
      <c r="F20" s="73"/>
      <c r="G20" s="78">
        <f>G19/G12</f>
        <v>3.1093668236525378</v>
      </c>
      <c r="H20" s="78">
        <f>H19/H12</f>
        <v>2.9611662766428437</v>
      </c>
      <c r="I20" s="73">
        <f>H20-G20</f>
        <v>-0.14820054700969409</v>
      </c>
      <c r="J20" s="73"/>
      <c r="K20" s="78">
        <f>K19/K12</f>
        <v>1.7795304899179833</v>
      </c>
      <c r="L20" s="78">
        <f>L19/L12</f>
        <v>1.6793971670593184</v>
      </c>
      <c r="M20" s="73">
        <f>L20-K20</f>
        <v>-0.10013332285866494</v>
      </c>
      <c r="N20" s="73"/>
      <c r="O20" s="78">
        <f>O19/O12</f>
        <v>1.1857359700694816</v>
      </c>
      <c r="P20" s="78">
        <f>P19/P12</f>
        <v>1.1024702069084666</v>
      </c>
      <c r="Q20" s="194">
        <f t="shared" si="0"/>
        <v>-7.022285336940215E-2</v>
      </c>
    </row>
    <row r="21" spans="1:17">
      <c r="A21" s="15"/>
      <c r="B21" s="15"/>
      <c r="C21" s="78"/>
      <c r="D21" s="78"/>
      <c r="E21" s="73"/>
      <c r="F21" s="73"/>
      <c r="G21" s="78"/>
      <c r="H21" s="78"/>
      <c r="I21" s="78"/>
      <c r="J21" s="73"/>
      <c r="K21" s="78"/>
      <c r="L21" s="78"/>
      <c r="M21" s="78"/>
      <c r="N21" s="73"/>
      <c r="O21" s="78"/>
      <c r="P21" s="17"/>
    </row>
    <row r="22" spans="1:17" s="14" customFormat="1">
      <c r="A22" s="189" t="s">
        <v>241</v>
      </c>
      <c r="B22" s="11"/>
      <c r="C22" s="71">
        <v>2023</v>
      </c>
      <c r="D22" s="71">
        <v>2024</v>
      </c>
      <c r="E22" s="71"/>
      <c r="F22" s="71"/>
      <c r="G22" s="71" t="s">
        <v>0</v>
      </c>
      <c r="H22" s="71" t="s">
        <v>1</v>
      </c>
      <c r="I22" s="71" t="s">
        <v>286</v>
      </c>
      <c r="J22" s="74"/>
      <c r="K22" s="71" t="s">
        <v>2</v>
      </c>
      <c r="L22" s="71" t="s">
        <v>3</v>
      </c>
      <c r="M22" s="71" t="s">
        <v>286</v>
      </c>
      <c r="N22" s="74"/>
      <c r="O22" s="71" t="s">
        <v>4</v>
      </c>
      <c r="P22" s="71" t="s">
        <v>5</v>
      </c>
      <c r="Q22" s="71" t="s">
        <v>286</v>
      </c>
    </row>
    <row r="23" spans="1:17">
      <c r="A23" s="15" t="s">
        <v>238</v>
      </c>
      <c r="B23" s="16" t="s">
        <v>141</v>
      </c>
      <c r="C23" s="79">
        <f>C11/C5</f>
        <v>0.12595637525362047</v>
      </c>
      <c r="D23" s="79">
        <f>D11/D5</f>
        <v>0.13317817409984714</v>
      </c>
      <c r="F23" s="79"/>
      <c r="G23" s="79">
        <f>G11/G5</f>
        <v>0.16130402839616545</v>
      </c>
      <c r="H23" s="79">
        <f>H11/H5</f>
        <v>0.1599766062237192</v>
      </c>
      <c r="I23" s="220">
        <f>(H23-G23)*100</f>
        <v>-0.13274221724462465</v>
      </c>
      <c r="J23" s="73"/>
      <c r="K23" s="79">
        <f>K11/K5</f>
        <v>0.13421965890798765</v>
      </c>
      <c r="L23" s="79">
        <f>L11/L5</f>
        <v>0.14137044537320292</v>
      </c>
      <c r="M23" s="221">
        <f>(L23-K23)*100</f>
        <v>0.71507864652152753</v>
      </c>
      <c r="N23" s="73"/>
      <c r="O23" s="79">
        <f>O11/O5</f>
        <v>0.13630274080324678</v>
      </c>
      <c r="P23" s="79">
        <f>P11/P5</f>
        <v>0.13321987837072105</v>
      </c>
      <c r="Q23" s="222">
        <f>(P23-O23)*100</f>
        <v>-0.30828624325257292</v>
      </c>
    </row>
    <row r="24" spans="1:17">
      <c r="A24" s="15" t="s">
        <v>239</v>
      </c>
      <c r="B24" s="16" t="s">
        <v>141</v>
      </c>
      <c r="C24" s="79">
        <f>C12/C5</f>
        <v>0.20197477140694556</v>
      </c>
      <c r="D24" s="79">
        <f>D12/D5</f>
        <v>0.23643213383504338</v>
      </c>
      <c r="F24" s="79"/>
      <c r="G24" s="79">
        <f>G12/G5</f>
        <v>0.26501022368176469</v>
      </c>
      <c r="H24" s="79">
        <f>H12/H5</f>
        <v>0.25686041442724511</v>
      </c>
      <c r="I24" s="220">
        <f t="shared" ref="I24:I25" si="1">(H24-G24)*100</f>
        <v>-0.81498092545195799</v>
      </c>
      <c r="J24" s="73"/>
      <c r="K24" s="79">
        <f>K12/K5</f>
        <v>0.24908444816721789</v>
      </c>
      <c r="L24" s="79">
        <f>L12/L5</f>
        <v>0.24567911873267556</v>
      </c>
      <c r="M24" s="221">
        <f t="shared" ref="M24:M25" si="2">(L24-K24)*100</f>
        <v>-0.34053294345423313</v>
      </c>
      <c r="N24" s="73"/>
      <c r="O24" s="79">
        <f>O12/O5</f>
        <v>0.24886646711238281</v>
      </c>
      <c r="P24" s="79">
        <f>P12/P5</f>
        <v>0.25229168285421349</v>
      </c>
      <c r="Q24" s="222">
        <f t="shared" ref="Q24:Q25" si="3">(P24-O24)*100</f>
        <v>0.34252157418306894</v>
      </c>
    </row>
    <row r="25" spans="1:17">
      <c r="A25" s="15" t="s">
        <v>240</v>
      </c>
      <c r="B25" s="16" t="s">
        <v>141</v>
      </c>
      <c r="C25" s="79">
        <f>C13/C5</f>
        <v>4.9606984632283808E-2</v>
      </c>
      <c r="D25" s="79">
        <f>D13/D5</f>
        <v>5.8957989087956991E-2</v>
      </c>
      <c r="F25" s="79"/>
      <c r="G25" s="79">
        <f>G13/G5</f>
        <v>9.4825017186997484E-2</v>
      </c>
      <c r="H25" s="79">
        <f>H13/H5</f>
        <v>7.8910673139666807E-2</v>
      </c>
      <c r="I25" s="220">
        <f t="shared" si="1"/>
        <v>-1.5914344047330677</v>
      </c>
      <c r="J25" s="73"/>
      <c r="K25" s="79">
        <f>K13/K5</f>
        <v>7.2593549335895222E-2</v>
      </c>
      <c r="L25" s="79">
        <f>L13/L5</f>
        <v>6.7295732977149678E-2</v>
      </c>
      <c r="M25" s="221">
        <f t="shared" si="2"/>
        <v>-0.5297816358745544</v>
      </c>
      <c r="N25" s="73"/>
      <c r="O25" s="79">
        <f>O13/O5</f>
        <v>7.1536273584453913E-2</v>
      </c>
      <c r="P25" s="79">
        <f>P13/P5</f>
        <v>7.8867623453339128E-2</v>
      </c>
      <c r="Q25" s="222">
        <f t="shared" si="3"/>
        <v>0.73313498688852152</v>
      </c>
    </row>
    <row r="26" spans="1:17">
      <c r="A26" s="15"/>
      <c r="B26" s="15"/>
      <c r="C26" s="78"/>
      <c r="D26" s="78"/>
      <c r="E26" s="73"/>
      <c r="F26" s="73"/>
      <c r="G26" s="78"/>
      <c r="H26" s="78"/>
      <c r="I26" s="78"/>
      <c r="J26" s="73"/>
      <c r="K26" s="78"/>
      <c r="L26" s="78"/>
      <c r="M26" s="78"/>
      <c r="N26" s="73"/>
      <c r="O26" s="78"/>
      <c r="P26" s="17"/>
    </row>
    <row r="27" spans="1:17" s="14" customFormat="1">
      <c r="A27" s="189" t="s">
        <v>26</v>
      </c>
      <c r="B27" s="11"/>
      <c r="C27" s="71">
        <v>2023</v>
      </c>
      <c r="D27" s="71">
        <v>2024</v>
      </c>
      <c r="E27" s="74"/>
      <c r="F27" s="71"/>
      <c r="G27" s="71"/>
      <c r="H27" s="71"/>
      <c r="I27" s="71"/>
      <c r="J27" s="74"/>
      <c r="K27" s="71"/>
      <c r="L27" s="71"/>
      <c r="M27" s="71"/>
      <c r="N27" s="74"/>
      <c r="O27" s="71"/>
      <c r="P27" s="13"/>
    </row>
    <row r="28" spans="1:17">
      <c r="A28" s="15" t="s">
        <v>242</v>
      </c>
      <c r="B28" s="16" t="s">
        <v>141</v>
      </c>
      <c r="C28" s="80">
        <v>0.67</v>
      </c>
      <c r="D28" s="80">
        <v>0.6</v>
      </c>
      <c r="F28" s="80"/>
      <c r="J28" s="73"/>
      <c r="K28" s="78"/>
      <c r="L28" s="78"/>
      <c r="M28" s="78"/>
      <c r="N28" s="73"/>
      <c r="O28" s="78"/>
      <c r="P28" s="17"/>
    </row>
    <row r="29" spans="1:17">
      <c r="A29" s="15" t="s">
        <v>243</v>
      </c>
      <c r="B29" s="16" t="s">
        <v>141</v>
      </c>
      <c r="C29" s="80">
        <v>0.35</v>
      </c>
      <c r="D29" s="80">
        <v>0.28000000000000003</v>
      </c>
      <c r="F29" s="80"/>
      <c r="J29" s="73"/>
      <c r="K29" s="78"/>
      <c r="L29" s="78"/>
      <c r="M29" s="78"/>
      <c r="N29" s="73"/>
      <c r="O29" s="78"/>
      <c r="P29" s="17"/>
    </row>
    <row r="30" spans="1:17">
      <c r="A30" s="15" t="s">
        <v>244</v>
      </c>
      <c r="B30" s="16" t="s">
        <v>141</v>
      </c>
      <c r="C30" s="80">
        <v>0.34</v>
      </c>
      <c r="D30" s="80">
        <v>0.28999999999999998</v>
      </c>
      <c r="F30" s="80"/>
      <c r="J30" s="73"/>
      <c r="K30" s="78"/>
      <c r="L30" s="78"/>
      <c r="M30" s="78"/>
      <c r="N30" s="73"/>
      <c r="O30" s="78"/>
      <c r="P30" s="17"/>
    </row>
    <row r="31" spans="1:17">
      <c r="A31" s="15" t="s">
        <v>27</v>
      </c>
      <c r="B31" s="16" t="s">
        <v>237</v>
      </c>
      <c r="C31" s="80">
        <v>1.44</v>
      </c>
      <c r="D31" s="80">
        <v>1.43</v>
      </c>
      <c r="F31" s="80"/>
      <c r="J31" s="73"/>
      <c r="K31" s="78"/>
      <c r="L31" s="78"/>
      <c r="M31" s="78"/>
      <c r="N31" s="73"/>
      <c r="O31" s="78"/>
      <c r="P31" s="17"/>
    </row>
    <row r="32" spans="1:17">
      <c r="A32" s="15" t="s">
        <v>28</v>
      </c>
      <c r="B32" s="16" t="s">
        <v>237</v>
      </c>
      <c r="C32" s="80">
        <v>0.65</v>
      </c>
      <c r="D32" s="80">
        <v>0.61</v>
      </c>
      <c r="F32" s="80"/>
      <c r="J32" s="73"/>
      <c r="K32" s="78"/>
      <c r="L32" s="78"/>
      <c r="M32" s="78"/>
      <c r="N32" s="73"/>
      <c r="O32" s="78"/>
      <c r="P32" s="17"/>
    </row>
    <row r="33" spans="1:19">
      <c r="A33" s="15" t="s">
        <v>246</v>
      </c>
      <c r="B33" s="44" t="s">
        <v>245</v>
      </c>
      <c r="C33" s="80">
        <v>8.94</v>
      </c>
      <c r="D33" s="80">
        <v>10.5</v>
      </c>
      <c r="F33" s="80"/>
      <c r="J33" s="73"/>
      <c r="K33" s="78"/>
      <c r="L33" s="78"/>
      <c r="M33" s="78"/>
      <c r="N33" s="73"/>
      <c r="O33" s="78"/>
      <c r="P33" s="17"/>
    </row>
    <row r="34" spans="1:19">
      <c r="A34" s="15" t="s">
        <v>29</v>
      </c>
      <c r="B34" s="44" t="s">
        <v>237</v>
      </c>
      <c r="C34" s="80">
        <v>2.0299999999999998</v>
      </c>
      <c r="D34" s="80">
        <v>2.08</v>
      </c>
      <c r="F34" s="80"/>
      <c r="J34" s="73"/>
      <c r="K34" s="78"/>
      <c r="L34" s="78"/>
      <c r="M34" s="78"/>
      <c r="N34" s="73"/>
      <c r="O34" s="78"/>
      <c r="P34" s="17"/>
    </row>
    <row r="35" spans="1:19">
      <c r="A35" s="15" t="s">
        <v>247</v>
      </c>
      <c r="B35" s="44" t="s">
        <v>141</v>
      </c>
      <c r="C35" s="80">
        <v>0.41</v>
      </c>
      <c r="D35" s="80">
        <v>0.41</v>
      </c>
      <c r="F35" s="80"/>
      <c r="J35" s="73"/>
      <c r="K35" s="78"/>
      <c r="L35" s="78"/>
      <c r="M35" s="78"/>
      <c r="N35" s="73"/>
      <c r="O35" s="78"/>
      <c r="P35" s="17"/>
    </row>
    <row r="36" spans="1:19">
      <c r="A36" s="15" t="s">
        <v>248</v>
      </c>
      <c r="B36" s="44" t="s">
        <v>141</v>
      </c>
      <c r="C36" s="80">
        <v>4.96</v>
      </c>
      <c r="D36" s="80">
        <v>5.9</v>
      </c>
      <c r="F36" s="80"/>
      <c r="J36" s="73"/>
      <c r="K36" s="78"/>
      <c r="L36" s="78"/>
      <c r="M36" s="78"/>
      <c r="N36" s="73"/>
      <c r="O36" s="78"/>
      <c r="P36" s="17"/>
    </row>
    <row r="37" spans="1:19">
      <c r="A37" s="15" t="s">
        <v>249</v>
      </c>
      <c r="B37" s="44" t="s">
        <v>141</v>
      </c>
      <c r="C37" s="80">
        <v>5.79</v>
      </c>
      <c r="D37" s="80">
        <v>6.94</v>
      </c>
      <c r="F37" s="80"/>
      <c r="J37" s="73"/>
      <c r="K37" s="78"/>
      <c r="L37" s="78"/>
      <c r="M37" s="78"/>
      <c r="N37" s="73"/>
      <c r="O37" s="78"/>
      <c r="P37" s="17"/>
    </row>
    <row r="38" spans="1:19">
      <c r="A38" s="15"/>
      <c r="B38" s="15"/>
      <c r="C38" s="78"/>
      <c r="D38" s="78"/>
      <c r="E38" s="73"/>
      <c r="F38" s="73"/>
      <c r="G38" s="78"/>
      <c r="H38" s="78"/>
      <c r="I38" s="78"/>
      <c r="J38" s="73"/>
      <c r="K38" s="78"/>
      <c r="L38" s="78"/>
      <c r="M38" s="78"/>
      <c r="N38" s="73"/>
      <c r="O38" s="78"/>
      <c r="P38" s="17"/>
    </row>
    <row r="39" spans="1:19" s="14" customFormat="1">
      <c r="A39" s="189" t="s">
        <v>18</v>
      </c>
      <c r="B39" s="11"/>
      <c r="C39" s="71">
        <v>2023</v>
      </c>
      <c r="D39" s="71">
        <v>2024</v>
      </c>
      <c r="E39" s="71" t="s">
        <v>38</v>
      </c>
      <c r="F39" s="74"/>
      <c r="G39" s="71" t="s">
        <v>0</v>
      </c>
      <c r="H39" s="71" t="s">
        <v>1</v>
      </c>
      <c r="I39" s="71" t="s">
        <v>38</v>
      </c>
      <c r="J39" s="74"/>
      <c r="K39" s="71" t="s">
        <v>2</v>
      </c>
      <c r="L39" s="71" t="s">
        <v>3</v>
      </c>
      <c r="M39" s="81" t="s">
        <v>38</v>
      </c>
      <c r="N39" s="74"/>
      <c r="O39" s="71" t="s">
        <v>4</v>
      </c>
      <c r="P39" s="71" t="s">
        <v>5</v>
      </c>
      <c r="Q39" s="71" t="s">
        <v>38</v>
      </c>
    </row>
    <row r="40" spans="1:19">
      <c r="A40" s="31" t="s">
        <v>19</v>
      </c>
      <c r="B40" s="44" t="s">
        <v>139</v>
      </c>
      <c r="C40" s="82">
        <v>18657.900000000001</v>
      </c>
      <c r="D40" s="82">
        <v>21600.2</v>
      </c>
      <c r="E40" s="72">
        <f t="shared" ref="E40:E48" si="4">D40/C40-1</f>
        <v>0.1576972756848305</v>
      </c>
      <c r="F40" s="82"/>
      <c r="G40" s="82">
        <v>2379</v>
      </c>
      <c r="H40" s="82">
        <v>4307.1000000000004</v>
      </c>
      <c r="I40" s="72">
        <f t="shared" ref="I40:I48" si="5">H40/G40-1</f>
        <v>0.81046658259773019</v>
      </c>
      <c r="J40" s="82"/>
      <c r="K40" s="78">
        <v>5837</v>
      </c>
      <c r="L40" s="78">
        <v>8357.7999999999993</v>
      </c>
      <c r="M40" s="83">
        <v>0.158</v>
      </c>
      <c r="N40" s="82"/>
      <c r="O40" s="78">
        <v>10635.6</v>
      </c>
      <c r="P40" s="17">
        <v>13925.7</v>
      </c>
      <c r="Q40" s="195">
        <f>P40/O40-1</f>
        <v>0.30934785061491588</v>
      </c>
      <c r="R40" s="19"/>
      <c r="S40" s="19"/>
    </row>
    <row r="41" spans="1:19" hidden="1" outlineLevel="1">
      <c r="A41" s="38" t="s">
        <v>15</v>
      </c>
      <c r="B41" s="44" t="s">
        <v>139</v>
      </c>
      <c r="C41" s="82">
        <v>10286</v>
      </c>
      <c r="D41" s="82">
        <v>11173.1</v>
      </c>
      <c r="E41" s="72">
        <f t="shared" si="4"/>
        <v>8.6243437682286705E-2</v>
      </c>
      <c r="F41" s="82"/>
      <c r="G41" s="82">
        <v>1669.5</v>
      </c>
      <c r="H41" s="82">
        <v>2603.6999999999998</v>
      </c>
      <c r="I41" s="72">
        <f t="shared" si="5"/>
        <v>0.55956873315363875</v>
      </c>
      <c r="J41" s="82"/>
      <c r="K41" s="78">
        <v>4082.8</v>
      </c>
      <c r="L41" s="78">
        <v>5315.5</v>
      </c>
      <c r="M41" s="83">
        <v>8.5999999999999993E-2</v>
      </c>
      <c r="N41" s="82"/>
      <c r="O41" s="78">
        <v>6451.9</v>
      </c>
      <c r="P41" s="17"/>
      <c r="Q41" s="195">
        <f t="shared" ref="Q41:Q48" si="6">P41/O41-1</f>
        <v>-1</v>
      </c>
      <c r="R41" s="19"/>
      <c r="S41" s="19"/>
    </row>
    <row r="42" spans="1:19" hidden="1" outlineLevel="1">
      <c r="A42" s="38" t="s">
        <v>233</v>
      </c>
      <c r="B42" s="44" t="s">
        <v>139</v>
      </c>
      <c r="C42" s="82">
        <v>428.8</v>
      </c>
      <c r="D42" s="82">
        <v>454.1</v>
      </c>
      <c r="E42" s="72">
        <f t="shared" si="4"/>
        <v>5.9001865671641784E-2</v>
      </c>
      <c r="F42" s="82"/>
      <c r="G42" s="82">
        <v>67.400000000000006</v>
      </c>
      <c r="H42" s="82">
        <v>42.2</v>
      </c>
      <c r="I42" s="72">
        <f t="shared" si="5"/>
        <v>-0.37388724035608312</v>
      </c>
      <c r="J42" s="82"/>
      <c r="K42" s="78">
        <v>103.2</v>
      </c>
      <c r="L42" s="78">
        <v>83.3</v>
      </c>
      <c r="M42" s="83">
        <v>5.8999999999999997E-2</v>
      </c>
      <c r="N42" s="82"/>
      <c r="O42" s="78">
        <v>201.3</v>
      </c>
      <c r="P42" s="17"/>
      <c r="Q42" s="195">
        <f t="shared" si="6"/>
        <v>-1</v>
      </c>
      <c r="R42" s="19"/>
      <c r="S42" s="19"/>
    </row>
    <row r="43" spans="1:19" hidden="1" outlineLevel="1">
      <c r="A43" s="38" t="s">
        <v>234</v>
      </c>
      <c r="B43" s="44" t="s">
        <v>139</v>
      </c>
      <c r="C43" s="82">
        <v>5602</v>
      </c>
      <c r="D43" s="82">
        <v>6160.4</v>
      </c>
      <c r="E43" s="72">
        <f t="shared" si="4"/>
        <v>9.9678686183505727E-2</v>
      </c>
      <c r="F43" s="82"/>
      <c r="G43" s="82">
        <v>443.9</v>
      </c>
      <c r="H43" s="82">
        <v>969.5</v>
      </c>
      <c r="I43" s="72">
        <f t="shared" si="5"/>
        <v>1.1840504618157244</v>
      </c>
      <c r="J43" s="82"/>
      <c r="K43" s="78">
        <v>1086.4000000000001</v>
      </c>
      <c r="L43" s="78">
        <v>2024</v>
      </c>
      <c r="M43" s="83">
        <v>0.1</v>
      </c>
      <c r="N43" s="82"/>
      <c r="O43" s="78">
        <v>2770.7</v>
      </c>
      <c r="P43" s="17"/>
      <c r="Q43" s="195">
        <f t="shared" si="6"/>
        <v>-1</v>
      </c>
      <c r="R43" s="19"/>
      <c r="S43" s="19"/>
    </row>
    <row r="44" spans="1:19" hidden="1" outlineLevel="1">
      <c r="A44" s="38" t="s">
        <v>235</v>
      </c>
      <c r="B44" s="44" t="s">
        <v>139</v>
      </c>
      <c r="C44" s="82">
        <v>2341.1</v>
      </c>
      <c r="D44" s="82">
        <v>3812.6</v>
      </c>
      <c r="E44" s="72">
        <f t="shared" si="4"/>
        <v>0.62855068130366076</v>
      </c>
      <c r="F44" s="82"/>
      <c r="G44" s="82">
        <v>198.2</v>
      </c>
      <c r="H44" s="82">
        <v>691.8</v>
      </c>
      <c r="I44" s="72">
        <f t="shared" si="5"/>
        <v>2.4904137235116046</v>
      </c>
      <c r="J44" s="82"/>
      <c r="K44" s="78">
        <v>564.6</v>
      </c>
      <c r="L44" s="78">
        <v>934.9</v>
      </c>
      <c r="M44" s="83">
        <v>0.629</v>
      </c>
      <c r="N44" s="82"/>
      <c r="O44" s="78">
        <v>1211.7</v>
      </c>
      <c r="P44" s="17"/>
      <c r="Q44" s="195">
        <f t="shared" si="6"/>
        <v>-1</v>
      </c>
      <c r="R44" s="19"/>
      <c r="S44" s="19"/>
    </row>
    <row r="45" spans="1:19" collapsed="1">
      <c r="A45" s="31" t="s">
        <v>20</v>
      </c>
      <c r="B45" s="44" t="s">
        <v>139</v>
      </c>
      <c r="C45" s="82">
        <v>18443.3</v>
      </c>
      <c r="D45" s="82">
        <v>19375</v>
      </c>
      <c r="E45" s="72">
        <f t="shared" si="4"/>
        <v>5.0516989909614951E-2</v>
      </c>
      <c r="F45" s="82"/>
      <c r="G45" s="82">
        <v>1938.8</v>
      </c>
      <c r="H45" s="82">
        <v>3066.8</v>
      </c>
      <c r="I45" s="72">
        <f t="shared" si="5"/>
        <v>0.58180317722302477</v>
      </c>
      <c r="J45" s="82"/>
      <c r="K45" s="78">
        <v>5346.1</v>
      </c>
      <c r="L45" s="78">
        <v>8516.2999999999993</v>
      </c>
      <c r="M45" s="83">
        <v>5.0999999999999997E-2</v>
      </c>
      <c r="N45" s="82"/>
      <c r="O45" s="78">
        <v>9594.7999999999993</v>
      </c>
      <c r="P45" s="17">
        <v>13545.5</v>
      </c>
      <c r="Q45" s="195">
        <f t="shared" si="6"/>
        <v>0.41175428357026744</v>
      </c>
      <c r="R45" s="19"/>
      <c r="S45" s="19"/>
    </row>
    <row r="46" spans="1:19">
      <c r="A46" s="31" t="s">
        <v>21</v>
      </c>
      <c r="B46" s="44" t="s">
        <v>139</v>
      </c>
      <c r="C46" s="82">
        <v>20665.599999999999</v>
      </c>
      <c r="D46" s="82">
        <v>26594.5</v>
      </c>
      <c r="E46" s="72">
        <f t="shared" si="4"/>
        <v>0.28689706565500162</v>
      </c>
      <c r="F46" s="82"/>
      <c r="G46" s="82">
        <v>5093.8</v>
      </c>
      <c r="H46" s="82">
        <v>7612.4</v>
      </c>
      <c r="I46" s="72">
        <f t="shared" si="5"/>
        <v>0.49444422631434271</v>
      </c>
      <c r="J46" s="82"/>
      <c r="K46" s="78">
        <v>10266.1</v>
      </c>
      <c r="L46" s="78">
        <v>10045.700000000001</v>
      </c>
      <c r="M46" s="83">
        <v>0.28699999999999998</v>
      </c>
      <c r="N46" s="82"/>
      <c r="O46" s="78">
        <v>15408.8</v>
      </c>
      <c r="P46" s="17">
        <v>18915.599999999999</v>
      </c>
      <c r="Q46" s="195">
        <f t="shared" si="6"/>
        <v>0.22758423757852642</v>
      </c>
      <c r="R46" s="19"/>
      <c r="S46" s="19"/>
    </row>
    <row r="47" spans="1:19">
      <c r="A47" s="31" t="s">
        <v>250</v>
      </c>
      <c r="B47" s="44" t="s">
        <v>216</v>
      </c>
      <c r="C47" s="82">
        <v>3365.6</v>
      </c>
      <c r="D47" s="82">
        <v>3210.6</v>
      </c>
      <c r="E47" s="72">
        <f t="shared" si="4"/>
        <v>-4.6054195388637975E-2</v>
      </c>
      <c r="F47" s="82"/>
      <c r="G47" s="82">
        <v>441.3</v>
      </c>
      <c r="H47" s="82">
        <v>830.5</v>
      </c>
      <c r="I47" s="72">
        <f t="shared" si="5"/>
        <v>0.88193972354407424</v>
      </c>
      <c r="J47" s="82"/>
      <c r="K47" s="78">
        <v>1110.0999999999999</v>
      </c>
      <c r="L47" s="78">
        <v>1440.6</v>
      </c>
      <c r="M47" s="83">
        <v>-4.5999999999999999E-2</v>
      </c>
      <c r="N47" s="82"/>
      <c r="O47" s="78">
        <v>1934.6</v>
      </c>
      <c r="P47" s="17">
        <v>2122.5</v>
      </c>
      <c r="Q47" s="195">
        <f t="shared" si="6"/>
        <v>9.7126020882869923E-2</v>
      </c>
      <c r="R47" s="19"/>
      <c r="S47" s="19"/>
    </row>
    <row r="48" spans="1:19">
      <c r="A48" s="31" t="s">
        <v>250</v>
      </c>
      <c r="B48" s="44" t="s">
        <v>218</v>
      </c>
      <c r="C48" s="82">
        <v>451.1</v>
      </c>
      <c r="D48" s="82">
        <v>730.7</v>
      </c>
      <c r="E48" s="72">
        <f t="shared" si="4"/>
        <v>0.61981822212369764</v>
      </c>
      <c r="F48" s="82"/>
      <c r="G48" s="82">
        <v>167.5</v>
      </c>
      <c r="H48" s="82">
        <v>153.1</v>
      </c>
      <c r="I48" s="72">
        <f t="shared" si="5"/>
        <v>-8.5970149253731365E-2</v>
      </c>
      <c r="J48" s="82"/>
      <c r="K48" s="78">
        <v>256.60000000000002</v>
      </c>
      <c r="L48" s="78">
        <v>336.5</v>
      </c>
      <c r="M48" s="83">
        <v>0.62</v>
      </c>
      <c r="N48" s="82"/>
      <c r="O48" s="78">
        <v>425.8</v>
      </c>
      <c r="P48" s="17">
        <v>428</v>
      </c>
      <c r="Q48" s="195">
        <f t="shared" si="6"/>
        <v>5.1667449506811458E-3</v>
      </c>
      <c r="R48" s="19"/>
      <c r="S48" s="19"/>
    </row>
    <row r="54" spans="1:2">
      <c r="A54" s="15"/>
      <c r="B54" s="15"/>
    </row>
  </sheetData>
  <hyperlinks>
    <hyperlink ref="A3" r:id="rId1" display="РСБУ, млн руб."/>
    <hyperlink ref="A22" r:id="rId2" display="Рентабельность по РСБУ, %"/>
    <hyperlink ref="A27" r:id="rId3"/>
    <hyperlink ref="A39" r:id="rId4"/>
    <hyperlink ref="A1" location="Содержание!A1" display="← К СОДЕРЖАНИЮ"/>
  </hyperlinks>
  <pageMargins left="0.7" right="0.7" top="0.75" bottom="0.75" header="0.3" footer="0.3"/>
  <pageSetup paperSize="9" orientation="portrait"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workbookViewId="0">
      <pane xSplit="2" topLeftCell="J1" activePane="topRight" state="frozen"/>
      <selection pane="topRight" activeCell="L22" sqref="L22"/>
    </sheetView>
  </sheetViews>
  <sheetFormatPr defaultColWidth="8.88671875" defaultRowHeight="15"/>
  <cols>
    <col min="1" max="1" width="43" style="40" customWidth="1"/>
    <col min="2" max="2" width="10.44140625" style="40" customWidth="1"/>
    <col min="3" max="3" width="16.33203125" style="134" customWidth="1"/>
    <col min="4" max="7" width="16.33203125" style="134" bestFit="1" customWidth="1"/>
    <col min="8" max="8" width="16.33203125" style="134" customWidth="1"/>
    <col min="9" max="12" width="16.33203125" style="134" bestFit="1" customWidth="1"/>
    <col min="13" max="13" width="16.33203125" style="134" customWidth="1"/>
    <col min="14" max="16" width="16.33203125" style="134" bestFit="1" customWidth="1"/>
    <col min="17" max="16384" width="8.88671875" style="40"/>
  </cols>
  <sheetData>
    <row r="1" spans="1:17" s="39" customFormat="1" ht="16.7" customHeight="1">
      <c r="A1" s="45" t="s">
        <v>199</v>
      </c>
      <c r="B1" s="45"/>
      <c r="C1" s="134"/>
      <c r="D1" s="134"/>
      <c r="E1" s="134"/>
      <c r="F1" s="134"/>
      <c r="G1" s="134"/>
      <c r="H1" s="134"/>
      <c r="I1" s="134"/>
      <c r="J1" s="134"/>
      <c r="K1" s="134"/>
      <c r="L1" s="134"/>
      <c r="M1" s="134"/>
      <c r="N1" s="134"/>
      <c r="O1" s="149"/>
      <c r="P1" s="150"/>
      <c r="Q1" s="46"/>
    </row>
    <row r="2" spans="1:17" s="39" customFormat="1" ht="16.7" customHeight="1">
      <c r="A2" s="45"/>
      <c r="B2" s="45"/>
      <c r="C2" s="134"/>
      <c r="D2" s="134"/>
      <c r="E2" s="134"/>
      <c r="F2" s="134"/>
      <c r="G2" s="134"/>
      <c r="H2" s="134"/>
      <c r="I2" s="134"/>
      <c r="J2" s="134"/>
      <c r="K2" s="134"/>
      <c r="L2" s="134"/>
      <c r="M2" s="134"/>
      <c r="N2" s="134"/>
      <c r="O2" s="149"/>
      <c r="P2" s="150"/>
      <c r="Q2" s="46"/>
    </row>
    <row r="3" spans="1:17" ht="47.1" customHeight="1">
      <c r="A3" s="217" t="s">
        <v>52</v>
      </c>
      <c r="B3" s="217"/>
      <c r="C3" s="158"/>
      <c r="D3" s="158"/>
    </row>
    <row r="4" spans="1:17">
      <c r="A4" s="158"/>
      <c r="B4" s="158"/>
      <c r="C4" s="158"/>
      <c r="D4" s="158"/>
    </row>
    <row r="5" spans="1:17" s="110" customFormat="1" ht="15.95" customHeight="1">
      <c r="B5" s="219" t="s">
        <v>202</v>
      </c>
      <c r="C5" s="151"/>
      <c r="D5" s="218">
        <v>2023</v>
      </c>
      <c r="E5" s="218"/>
      <c r="F5" s="218"/>
      <c r="G5" s="218"/>
      <c r="H5" s="151"/>
      <c r="I5" s="218">
        <v>2024</v>
      </c>
      <c r="J5" s="218"/>
      <c r="K5" s="218"/>
      <c r="L5" s="218"/>
      <c r="M5" s="151"/>
      <c r="N5" s="218">
        <v>2025</v>
      </c>
      <c r="O5" s="218"/>
      <c r="P5" s="218"/>
    </row>
    <row r="6" spans="1:17" s="110" customFormat="1">
      <c r="A6" s="111"/>
      <c r="B6" s="219"/>
      <c r="C6" s="135"/>
      <c r="D6" s="135" t="s">
        <v>53</v>
      </c>
      <c r="E6" s="135" t="s">
        <v>54</v>
      </c>
      <c r="F6" s="135" t="s">
        <v>55</v>
      </c>
      <c r="G6" s="135">
        <v>2023</v>
      </c>
      <c r="H6" s="135"/>
      <c r="I6" s="135" t="s">
        <v>0</v>
      </c>
      <c r="J6" s="135" t="s">
        <v>2</v>
      </c>
      <c r="K6" s="135" t="s">
        <v>4</v>
      </c>
      <c r="L6" s="135">
        <v>2024</v>
      </c>
      <c r="M6" s="135"/>
      <c r="N6" s="135" t="s">
        <v>1</v>
      </c>
      <c r="O6" s="135" t="s">
        <v>3</v>
      </c>
      <c r="P6" s="135" t="s">
        <v>5</v>
      </c>
    </row>
    <row r="7" spans="1:17" s="106" customFormat="1">
      <c r="A7" s="112" t="s">
        <v>255</v>
      </c>
      <c r="B7" s="113" t="s">
        <v>251</v>
      </c>
      <c r="C7" s="152"/>
      <c r="D7" s="152">
        <v>0.28620000000000001</v>
      </c>
      <c r="E7" s="152">
        <v>0.41099999999999998</v>
      </c>
      <c r="F7" s="152">
        <v>0.56459999999999999</v>
      </c>
      <c r="G7" s="152">
        <v>0.56259999999999999</v>
      </c>
      <c r="H7" s="152"/>
      <c r="I7" s="152">
        <v>0.58040000000000003</v>
      </c>
      <c r="J7" s="152">
        <v>0.5776</v>
      </c>
      <c r="K7" s="152">
        <v>0.38819999999999999</v>
      </c>
      <c r="L7" s="152">
        <v>0.47920000000000001</v>
      </c>
      <c r="M7" s="152"/>
      <c r="N7" s="152">
        <v>0.59140000000000004</v>
      </c>
      <c r="O7" s="152">
        <v>0.59699999999999998</v>
      </c>
      <c r="P7" s="152">
        <v>0.7944</v>
      </c>
    </row>
    <row r="8" spans="1:17" s="116" customFormat="1">
      <c r="A8" s="114" t="s">
        <v>254</v>
      </c>
      <c r="B8" s="115" t="s">
        <v>252</v>
      </c>
      <c r="C8" s="154"/>
      <c r="D8" s="153">
        <v>42217941468</v>
      </c>
      <c r="E8" s="153">
        <v>42217941468</v>
      </c>
      <c r="F8" s="153">
        <v>42217941468</v>
      </c>
      <c r="G8" s="154">
        <v>42217941468</v>
      </c>
      <c r="H8" s="154"/>
      <c r="I8" s="153">
        <v>42217941468</v>
      </c>
      <c r="J8" s="153">
        <v>42217941468</v>
      </c>
      <c r="K8" s="153">
        <v>42217941468</v>
      </c>
      <c r="L8" s="154">
        <v>42217941468</v>
      </c>
      <c r="M8" s="154"/>
      <c r="N8" s="154">
        <v>42217941468</v>
      </c>
      <c r="O8" s="153">
        <v>42217941468</v>
      </c>
      <c r="P8" s="154">
        <v>42217941468</v>
      </c>
    </row>
    <row r="9" spans="1:17" s="116" customFormat="1">
      <c r="A9" s="114" t="s">
        <v>253</v>
      </c>
      <c r="B9" s="115" t="s">
        <v>251</v>
      </c>
      <c r="C9" s="155"/>
      <c r="D9" s="156">
        <v>12082774848.139999</v>
      </c>
      <c r="E9" s="156">
        <v>17351573943.349998</v>
      </c>
      <c r="F9" s="155">
        <v>23836249752.830002</v>
      </c>
      <c r="G9" s="155">
        <v>23751813869.900002</v>
      </c>
      <c r="H9" s="155"/>
      <c r="I9" s="155">
        <v>24503293228.029999</v>
      </c>
      <c r="J9" s="155">
        <v>24385082991.919998</v>
      </c>
      <c r="K9" s="155">
        <v>16389004877.879999</v>
      </c>
      <c r="L9" s="155">
        <v>20230837551.470001</v>
      </c>
      <c r="M9" s="155"/>
      <c r="N9" s="155">
        <v>24967690584.18</v>
      </c>
      <c r="O9" s="155">
        <v>25204111056.400002</v>
      </c>
      <c r="P9" s="155">
        <v>33537932702.18</v>
      </c>
    </row>
    <row r="10" spans="1:17" s="116" customFormat="1">
      <c r="A10" s="114" t="s">
        <v>56</v>
      </c>
      <c r="B10" s="115" t="s">
        <v>237</v>
      </c>
      <c r="C10" s="157"/>
      <c r="D10" s="157">
        <v>2450.67</v>
      </c>
      <c r="E10" s="157">
        <v>2797.37</v>
      </c>
      <c r="F10" s="157">
        <v>3133.26</v>
      </c>
      <c r="G10" s="157">
        <v>3099.11</v>
      </c>
      <c r="H10" s="157"/>
      <c r="I10" s="157">
        <v>3332.53</v>
      </c>
      <c r="J10" s="157">
        <v>3154.36</v>
      </c>
      <c r="K10" s="157">
        <v>2857.56</v>
      </c>
      <c r="L10" s="157">
        <v>2883.04</v>
      </c>
      <c r="M10" s="157"/>
      <c r="N10" s="157">
        <v>3013.36</v>
      </c>
      <c r="O10" s="157">
        <v>2847.38</v>
      </c>
      <c r="P10" s="157">
        <v>2684.6</v>
      </c>
    </row>
    <row r="11" spans="1:17" s="106" customFormat="1">
      <c r="A11" s="112" t="s">
        <v>57</v>
      </c>
      <c r="B11" s="113" t="s">
        <v>237</v>
      </c>
      <c r="C11" s="157"/>
      <c r="D11" s="157">
        <v>996.76</v>
      </c>
      <c r="E11" s="157">
        <v>982.94</v>
      </c>
      <c r="F11" s="157">
        <v>1007.58</v>
      </c>
      <c r="G11" s="157">
        <v>1083.48</v>
      </c>
      <c r="H11" s="157"/>
      <c r="I11" s="157">
        <v>1136.9100000000001</v>
      </c>
      <c r="J11" s="157">
        <v>1158.8499999999999</v>
      </c>
      <c r="K11" s="157">
        <v>965.64</v>
      </c>
      <c r="L11" s="157">
        <v>893.22</v>
      </c>
      <c r="M11" s="157"/>
      <c r="N11" s="157">
        <v>1110.31</v>
      </c>
      <c r="O11" s="157">
        <v>1142.24</v>
      </c>
      <c r="P11" s="157">
        <v>1023.75</v>
      </c>
    </row>
    <row r="12" spans="1:17" s="106" customFormat="1">
      <c r="A12" s="117"/>
      <c r="B12" s="118"/>
      <c r="C12" s="137"/>
      <c r="D12" s="137"/>
      <c r="E12" s="137"/>
      <c r="F12" s="137"/>
      <c r="G12" s="137"/>
      <c r="H12" s="137"/>
      <c r="I12" s="137"/>
      <c r="J12" s="137"/>
      <c r="K12" s="137"/>
      <c r="L12" s="137"/>
      <c r="M12" s="137"/>
      <c r="N12" s="137"/>
      <c r="O12" s="137"/>
      <c r="P12" s="137"/>
    </row>
    <row r="13" spans="1:17" s="110" customFormat="1">
      <c r="B13" s="219" t="s">
        <v>202</v>
      </c>
      <c r="C13" s="151"/>
      <c r="D13" s="218">
        <v>2023</v>
      </c>
      <c r="E13" s="218"/>
      <c r="F13" s="218"/>
      <c r="G13" s="218"/>
      <c r="H13" s="151"/>
      <c r="I13" s="218">
        <v>2024</v>
      </c>
      <c r="J13" s="218"/>
      <c r="K13" s="218"/>
      <c r="L13" s="218"/>
      <c r="M13" s="151"/>
      <c r="N13" s="218">
        <v>2025</v>
      </c>
      <c r="O13" s="218"/>
      <c r="P13" s="218"/>
    </row>
    <row r="14" spans="1:17" s="110" customFormat="1">
      <c r="A14" s="111"/>
      <c r="B14" s="219"/>
      <c r="C14" s="135"/>
      <c r="D14" s="135" t="s">
        <v>53</v>
      </c>
      <c r="E14" s="135" t="s">
        <v>58</v>
      </c>
      <c r="F14" s="135" t="s">
        <v>59</v>
      </c>
      <c r="G14" s="135" t="s">
        <v>60</v>
      </c>
      <c r="H14" s="135"/>
      <c r="I14" s="135" t="s">
        <v>0</v>
      </c>
      <c r="J14" s="135" t="s">
        <v>61</v>
      </c>
      <c r="K14" s="135" t="s">
        <v>62</v>
      </c>
      <c r="L14" s="135" t="s">
        <v>63</v>
      </c>
      <c r="M14" s="135"/>
      <c r="N14" s="135" t="s">
        <v>1</v>
      </c>
      <c r="O14" s="135" t="s">
        <v>64</v>
      </c>
      <c r="P14" s="135" t="s">
        <v>65</v>
      </c>
    </row>
    <row r="15" spans="1:17" s="106" customFormat="1" ht="30">
      <c r="A15" s="119" t="s">
        <v>256</v>
      </c>
      <c r="B15" s="101" t="s">
        <v>251</v>
      </c>
      <c r="C15" s="157"/>
      <c r="D15" s="157">
        <v>25949957.022580657</v>
      </c>
      <c r="E15" s="157">
        <v>131204531.53225811</v>
      </c>
      <c r="F15" s="157">
        <v>144256997.24923074</v>
      </c>
      <c r="G15" s="157">
        <v>31117395.750769231</v>
      </c>
      <c r="H15" s="157"/>
      <c r="I15" s="157">
        <v>37181123.10819672</v>
      </c>
      <c r="J15" s="157">
        <v>44235859.882539667</v>
      </c>
      <c r="K15" s="157">
        <v>38088121.757575758</v>
      </c>
      <c r="L15" s="157">
        <v>29311811.418181825</v>
      </c>
      <c r="M15" s="157"/>
      <c r="N15" s="157">
        <v>44917177.003278702</v>
      </c>
      <c r="O15" s="157">
        <v>53691429.803225815</v>
      </c>
      <c r="P15" s="157">
        <v>54845372.051515155</v>
      </c>
    </row>
    <row r="16" spans="1:17" s="106" customFormat="1">
      <c r="A16" s="120"/>
      <c r="B16" s="120"/>
      <c r="C16" s="137"/>
      <c r="D16" s="137"/>
      <c r="E16" s="137"/>
      <c r="F16" s="137"/>
      <c r="G16" s="137"/>
      <c r="H16" s="137"/>
      <c r="I16" s="137"/>
      <c r="J16" s="137"/>
      <c r="K16" s="137"/>
      <c r="L16" s="137"/>
      <c r="M16" s="137"/>
      <c r="N16" s="137"/>
      <c r="O16" s="137"/>
      <c r="P16" s="137"/>
    </row>
    <row r="17" spans="1:16" s="106" customFormat="1" ht="24">
      <c r="A17" s="121" t="s">
        <v>257</v>
      </c>
      <c r="B17" s="120"/>
      <c r="C17" s="137"/>
      <c r="D17" s="137"/>
      <c r="E17" s="137"/>
      <c r="F17" s="137"/>
      <c r="G17" s="137"/>
      <c r="H17" s="137"/>
      <c r="I17" s="137"/>
      <c r="J17" s="137"/>
      <c r="K17" s="137"/>
      <c r="L17" s="137"/>
      <c r="M17" s="137"/>
      <c r="N17" s="137"/>
      <c r="O17" s="137"/>
      <c r="P17" s="137"/>
    </row>
    <row r="18" spans="1:16" s="106" customFormat="1">
      <c r="A18" s="120"/>
      <c r="B18" s="120"/>
      <c r="C18" s="137"/>
      <c r="D18" s="137"/>
      <c r="E18" s="137"/>
      <c r="F18" s="137"/>
      <c r="G18" s="137"/>
      <c r="H18" s="137"/>
      <c r="I18" s="137"/>
      <c r="J18" s="137"/>
      <c r="K18" s="137"/>
      <c r="L18" s="137"/>
      <c r="M18" s="137"/>
      <c r="N18" s="137"/>
      <c r="O18" s="137"/>
      <c r="P18" s="137"/>
    </row>
  </sheetData>
  <mergeCells count="9">
    <mergeCell ref="A3:B3"/>
    <mergeCell ref="D13:G13"/>
    <mergeCell ref="I13:L13"/>
    <mergeCell ref="N13:P13"/>
    <mergeCell ref="D5:G5"/>
    <mergeCell ref="I5:L5"/>
    <mergeCell ref="N5:P5"/>
    <mergeCell ref="B5:B6"/>
    <mergeCell ref="B13:B14"/>
  </mergeCells>
  <hyperlinks>
    <hyperlink ref="A1" location="Содержание!A1" display="← К СОДЕРЖАНИЮ"/>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
  <sheetViews>
    <sheetView zoomScaleNormal="100" workbookViewId="0">
      <pane xSplit="2" topLeftCell="C1" activePane="topRight" state="frozen"/>
      <selection pane="topRight" activeCell="H3" sqref="H3"/>
    </sheetView>
  </sheetViews>
  <sheetFormatPr defaultColWidth="9.109375" defaultRowHeight="15"/>
  <cols>
    <col min="1" max="1" width="61.33203125" style="39" bestFit="1" customWidth="1"/>
    <col min="2" max="2" width="10.88671875" style="39" customWidth="1"/>
    <col min="3" max="8" width="12.88671875" style="70" customWidth="1"/>
    <col min="9" max="16384" width="9.109375" style="39"/>
  </cols>
  <sheetData>
    <row r="1" spans="1:19" ht="16.7" customHeight="1">
      <c r="A1" s="45" t="s">
        <v>199</v>
      </c>
      <c r="B1" s="45"/>
      <c r="C1" s="75"/>
      <c r="D1" s="75"/>
      <c r="E1" s="75"/>
      <c r="Q1" s="41"/>
      <c r="R1" s="46"/>
      <c r="S1" s="46"/>
    </row>
    <row r="2" spans="1:19" ht="16.7" customHeight="1">
      <c r="A2" s="45"/>
      <c r="B2" s="45"/>
      <c r="C2" s="75"/>
      <c r="D2" s="75"/>
      <c r="E2" s="75"/>
      <c r="Q2" s="41"/>
      <c r="R2" s="46"/>
      <c r="S2" s="46"/>
    </row>
    <row r="3" spans="1:19" s="14" customFormat="1">
      <c r="A3" s="188" t="s">
        <v>97</v>
      </c>
      <c r="B3" s="122" t="s">
        <v>202</v>
      </c>
      <c r="C3" s="123">
        <v>2020</v>
      </c>
      <c r="D3" s="123">
        <v>2021</v>
      </c>
      <c r="E3" s="123" t="s">
        <v>66</v>
      </c>
      <c r="F3" s="123">
        <v>2022</v>
      </c>
      <c r="G3" s="123">
        <v>2023</v>
      </c>
      <c r="H3" s="123">
        <v>2024</v>
      </c>
    </row>
    <row r="4" spans="1:19">
      <c r="A4" s="124" t="s">
        <v>261</v>
      </c>
      <c r="B4" s="101" t="s">
        <v>160</v>
      </c>
      <c r="C4" s="102">
        <v>3.35009E-2</v>
      </c>
      <c r="D4" s="103">
        <v>3.3811399999999998E-2</v>
      </c>
      <c r="E4" s="103">
        <v>3.4000000000000002E-2</v>
      </c>
      <c r="F4" s="103">
        <v>1.1209999999999999E-2</v>
      </c>
      <c r="G4" s="104">
        <v>6.6210000000000005E-2</v>
      </c>
      <c r="H4" s="104">
        <v>6.7638000000000004E-2</v>
      </c>
    </row>
    <row r="5" spans="1:19">
      <c r="A5" s="124" t="s">
        <v>260</v>
      </c>
      <c r="B5" s="101" t="s">
        <v>141</v>
      </c>
      <c r="C5" s="105">
        <v>0.49980000000000002</v>
      </c>
      <c r="D5" s="105">
        <v>0.34420000000000001</v>
      </c>
      <c r="E5" s="105">
        <v>0.40200000000000002</v>
      </c>
      <c r="F5" s="105">
        <v>0.1043</v>
      </c>
      <c r="G5" s="105">
        <v>0.45710000000000001</v>
      </c>
      <c r="H5" s="105">
        <v>0.36609999999999998</v>
      </c>
    </row>
    <row r="6" spans="1:19">
      <c r="A6" s="124" t="s">
        <v>259</v>
      </c>
      <c r="B6" s="101" t="s">
        <v>141</v>
      </c>
      <c r="C6" s="105">
        <v>0.65590000000000004</v>
      </c>
      <c r="D6" s="105">
        <v>0.32650000000000001</v>
      </c>
      <c r="E6" s="105">
        <v>0.3634</v>
      </c>
      <c r="F6" s="105">
        <v>9.6500000000000002E-2</v>
      </c>
      <c r="G6" s="105">
        <v>0.35310000000000002</v>
      </c>
      <c r="H6" s="105">
        <v>0.43530000000000002</v>
      </c>
    </row>
    <row r="7" spans="1:19">
      <c r="A7" s="125" t="s">
        <v>258</v>
      </c>
      <c r="B7" s="101" t="s">
        <v>141</v>
      </c>
      <c r="C7" s="105">
        <v>0.11459999999999999</v>
      </c>
      <c r="D7" s="105">
        <v>8.5199999999999998E-2</v>
      </c>
      <c r="E7" s="126"/>
      <c r="F7" s="105">
        <v>0.1716</v>
      </c>
      <c r="G7" s="105">
        <v>0.15640000000000001</v>
      </c>
      <c r="H7" s="105">
        <v>0.13200000000000001</v>
      </c>
    </row>
    <row r="8" spans="1:19">
      <c r="A8" s="48"/>
      <c r="B8" s="48"/>
      <c r="C8" s="76"/>
      <c r="D8" s="76"/>
      <c r="E8" s="76"/>
      <c r="F8" s="76"/>
      <c r="G8" s="76"/>
      <c r="H8" s="76"/>
    </row>
    <row r="9" spans="1:19">
      <c r="A9" s="52" t="s">
        <v>67</v>
      </c>
      <c r="B9" s="50"/>
    </row>
    <row r="10" spans="1:19" ht="36">
      <c r="A10" s="53" t="s">
        <v>68</v>
      </c>
      <c r="B10" s="51"/>
    </row>
    <row r="11" spans="1:19">
      <c r="A11" s="49"/>
      <c r="B11" s="49"/>
    </row>
    <row r="12" spans="1:19">
      <c r="A12" s="49"/>
      <c r="B12" s="49"/>
    </row>
    <row r="13" spans="1:19">
      <c r="A13" s="49"/>
      <c r="B13" s="49"/>
    </row>
  </sheetData>
  <hyperlinks>
    <hyperlink ref="A9" r:id="rId1" display="https://www.moex.com/s1474"/>
    <hyperlink ref="A3" r:id="rId2"/>
    <hyperlink ref="A1" location="Содержание!A1" display="← К СОДЕРЖАНИЮ"/>
  </hyperlinks>
  <pageMargins left="0.7" right="0.7" top="0.75" bottom="0.75" header="0.3" footer="0.3"/>
  <pageSetup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11</vt:i4>
      </vt:variant>
    </vt:vector>
  </HeadingPairs>
  <TitlesOfParts>
    <vt:vector size="11" baseType="lpstr">
      <vt:lpstr>DATABOOK</vt:lpstr>
      <vt:lpstr>Ограничение ответственности</vt:lpstr>
      <vt:lpstr>Содержание</vt:lpstr>
      <vt:lpstr>Макроэкономические показатели </vt:lpstr>
      <vt:lpstr>Операционные показатели</vt:lpstr>
      <vt:lpstr>Финансовые показатели (МСФО)</vt:lpstr>
      <vt:lpstr>Финансовые показатели (РСБУ)</vt:lpstr>
      <vt:lpstr>Акционерный капитал</vt:lpstr>
      <vt:lpstr>Дивиденды</vt:lpstr>
      <vt:lpstr>Кредитные рейтинги </vt:lpstr>
      <vt:lpstr>Основные ESG-показатели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Mariia Kleymenova (MDPL Group)</dc:creator>
  <cp:lastModifiedBy>Мащенко Николай Сергеевич</cp:lastModifiedBy>
  <dcterms:created xsi:type="dcterms:W3CDTF">2025-11-11T14:38:02Z</dcterms:created>
  <dcterms:modified xsi:type="dcterms:W3CDTF">2025-12-17T12:16:46Z</dcterms:modified>
</cp:coreProperties>
</file>