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 tabRatio="596"/>
  </bookViews>
  <sheets>
    <sheet name="2024-2023" sheetId="9" r:id="rId1"/>
    <sheet name="2022-2023_чер" sheetId="7" state="hidden" r:id="rId2"/>
    <sheet name="свод для ГПО" sheetId="5" r:id="rId3"/>
    <sheet name="2021-2022" sheetId="4" state="hidden" r:id="rId4"/>
    <sheet name="для директора напр.инф" sheetId="6" state="hidden" r:id="rId5"/>
    <sheet name="2020-2021" sheetId="3" state="hidden" r:id="rId6"/>
  </sheets>
  <definedNames>
    <definedName name="_xlnm._FilterDatabase" localSheetId="3" hidden="1">'2021-2022'!$A$6:$AZ$54</definedName>
    <definedName name="_xlnm._FilterDatabase" localSheetId="1" hidden="1">'2022-2023_чер'!$A$6:$AS$54</definedName>
    <definedName name="_xlnm._FilterDatabase" localSheetId="0" hidden="1">'2024-2023'!$A$6:$AS$54</definedName>
    <definedName name="_xlnm.Print_Area" localSheetId="5">'2020-2021'!$A$1:$AS$57</definedName>
    <definedName name="_xlnm.Print_Area" localSheetId="3">'2021-2022'!$A$1:$AS$57</definedName>
    <definedName name="_xlnm.Print_Area" localSheetId="1">'2022-2023_чер'!$A$1:$AS$57</definedName>
    <definedName name="_xlnm.Print_Area" localSheetId="0">'2024-2023'!$A$1:$AS$57</definedName>
  </definedNames>
  <calcPr calcId="162913"/>
</workbook>
</file>

<file path=xl/calcChain.xml><?xml version="1.0" encoding="utf-8"?>
<calcChain xmlns="http://schemas.openxmlformats.org/spreadsheetml/2006/main">
  <c r="T27" i="9" l="1"/>
  <c r="Z7" i="9"/>
  <c r="Z27" i="9"/>
  <c r="T7" i="9"/>
  <c r="AA49" i="9" l="1"/>
  <c r="S49" i="9" s="1"/>
  <c r="U49" i="9"/>
  <c r="AA48" i="9"/>
  <c r="U48" i="9"/>
  <c r="S48" i="9" s="1"/>
  <c r="AA47" i="9"/>
  <c r="U47" i="9"/>
  <c r="S47" i="9"/>
  <c r="R47" i="9"/>
  <c r="AA29" i="9" l="1"/>
  <c r="U29" i="9"/>
  <c r="S29" i="9" s="1"/>
  <c r="AA28" i="9"/>
  <c r="S28" i="9" s="1"/>
  <c r="U28" i="9"/>
  <c r="AA27" i="9"/>
  <c r="U27" i="9"/>
  <c r="S27" i="9" s="1"/>
  <c r="R27" i="9"/>
  <c r="AH27" i="9"/>
  <c r="AJ27" i="9"/>
  <c r="AK27" i="9"/>
  <c r="AL27" i="9"/>
  <c r="AM27" i="9"/>
  <c r="AN27" i="9"/>
  <c r="AP27" i="9"/>
  <c r="AQ27" i="9"/>
  <c r="AR27" i="9"/>
  <c r="AS27" i="9"/>
  <c r="AJ28" i="9"/>
  <c r="AK28" i="9"/>
  <c r="AL28" i="9"/>
  <c r="AM28" i="9"/>
  <c r="AP28" i="9"/>
  <c r="AO28" i="9" s="1"/>
  <c r="AQ28" i="9"/>
  <c r="AR28" i="9"/>
  <c r="AS28" i="9"/>
  <c r="AJ29" i="9"/>
  <c r="AI29" i="9" s="1"/>
  <c r="AK29" i="9"/>
  <c r="AL29" i="9"/>
  <c r="AM29" i="9"/>
  <c r="AP29" i="9"/>
  <c r="AQ29" i="9"/>
  <c r="AR29" i="9"/>
  <c r="AS29" i="9"/>
  <c r="AO29" i="9" l="1"/>
  <c r="AO27" i="9"/>
  <c r="AI28" i="9"/>
  <c r="AI27" i="9"/>
  <c r="Y25" i="9" l="1"/>
  <c r="AE25" i="9"/>
  <c r="R23" i="9"/>
  <c r="S23" i="9"/>
  <c r="U23" i="9"/>
  <c r="AA23" i="9"/>
  <c r="U24" i="9"/>
  <c r="S24" i="9" s="1"/>
  <c r="AA24" i="9"/>
  <c r="U25" i="9"/>
  <c r="AA25" i="9"/>
  <c r="S25" i="9" l="1"/>
  <c r="U21" i="9" l="1"/>
  <c r="S21" i="9" s="1"/>
  <c r="AA20" i="9"/>
  <c r="U20" i="9"/>
  <c r="S20" i="9" s="1"/>
  <c r="AA19" i="9"/>
  <c r="S19" i="9" s="1"/>
  <c r="U19" i="9"/>
  <c r="R19" i="9"/>
  <c r="AA17" i="9" l="1"/>
  <c r="U17" i="9"/>
  <c r="S17" i="9" s="1"/>
  <c r="AA16" i="9"/>
  <c r="U16" i="9"/>
  <c r="S16" i="9"/>
  <c r="AA15" i="9"/>
  <c r="U15" i="9"/>
  <c r="S15" i="9"/>
  <c r="R15" i="9"/>
  <c r="C22" i="5" l="1"/>
  <c r="C21" i="5"/>
  <c r="D14" i="5"/>
  <c r="D13" i="5"/>
  <c r="D6" i="5"/>
  <c r="D5" i="5"/>
  <c r="C6" i="5"/>
  <c r="C5" i="5"/>
  <c r="C20" i="5" l="1"/>
  <c r="R7" i="9" l="1"/>
  <c r="C18" i="5" l="1"/>
  <c r="C24" i="5"/>
  <c r="C23" i="5"/>
  <c r="AA13" i="9"/>
  <c r="U13" i="9"/>
  <c r="S13" i="9" s="1"/>
  <c r="AA12" i="9"/>
  <c r="U12" i="9"/>
  <c r="S12" i="9" s="1"/>
  <c r="AA11" i="9"/>
  <c r="U11" i="9"/>
  <c r="R11" i="9"/>
  <c r="S11" i="9" l="1"/>
  <c r="AA41" i="9"/>
  <c r="U41" i="9"/>
  <c r="S41" i="9" s="1"/>
  <c r="AA40" i="9"/>
  <c r="U40" i="9"/>
  <c r="AA39" i="9"/>
  <c r="U39" i="9"/>
  <c r="S39" i="9"/>
  <c r="R39" i="9"/>
  <c r="S40" i="9" l="1"/>
  <c r="AA45" i="9" l="1"/>
  <c r="Y45" i="9"/>
  <c r="X45" i="9"/>
  <c r="U45" i="9"/>
  <c r="S45" i="9" s="1"/>
  <c r="AA44" i="9"/>
  <c r="X44" i="9"/>
  <c r="W44" i="9"/>
  <c r="U44" i="9" s="1"/>
  <c r="S44" i="9" s="1"/>
  <c r="AA43" i="9"/>
  <c r="U43" i="9"/>
  <c r="S43" i="9" l="1"/>
  <c r="AA9" i="9" l="1"/>
  <c r="U9" i="9"/>
  <c r="S9" i="9" s="1"/>
  <c r="AA8" i="9"/>
  <c r="U8" i="9"/>
  <c r="AA7" i="9"/>
  <c r="U7" i="9"/>
  <c r="S7" i="9" s="1"/>
  <c r="S8" i="9" l="1"/>
  <c r="AA33" i="9"/>
  <c r="U33" i="9"/>
  <c r="S33" i="9" s="1"/>
  <c r="AA32" i="9"/>
  <c r="U32" i="9"/>
  <c r="S32" i="9" s="1"/>
  <c r="AA31" i="9"/>
  <c r="U31" i="9"/>
  <c r="S31" i="9" s="1"/>
  <c r="R31" i="9"/>
  <c r="AE46" i="9" l="1"/>
  <c r="AD46" i="9"/>
  <c r="AC46" i="9"/>
  <c r="AB46" i="9"/>
  <c r="Y46" i="9"/>
  <c r="X46" i="9"/>
  <c r="W46" i="9"/>
  <c r="V46" i="9"/>
  <c r="T46" i="9"/>
  <c r="AA46" i="9"/>
  <c r="Z43" i="9" s="1"/>
  <c r="R43" i="9" s="1"/>
  <c r="U46" i="9"/>
  <c r="R46" i="9" l="1"/>
  <c r="Z46" i="9"/>
  <c r="S46" i="9"/>
  <c r="AE26" i="9" l="1"/>
  <c r="AD26" i="9"/>
  <c r="AC26" i="9"/>
  <c r="AB26" i="9"/>
  <c r="Z26" i="9"/>
  <c r="Y26" i="9"/>
  <c r="X26" i="9"/>
  <c r="W26" i="9"/>
  <c r="V26" i="9"/>
  <c r="T26" i="9"/>
  <c r="R26" i="9"/>
  <c r="AA26" i="9"/>
  <c r="U26" i="9"/>
  <c r="S26" i="9" l="1"/>
  <c r="AE50" i="9" l="1"/>
  <c r="AD50" i="9"/>
  <c r="AC50" i="9"/>
  <c r="AB50" i="9"/>
  <c r="Z50" i="9"/>
  <c r="W50" i="9"/>
  <c r="V50" i="9"/>
  <c r="T50" i="9"/>
  <c r="X50" i="9"/>
  <c r="R50" i="9"/>
  <c r="S50" i="9" l="1"/>
  <c r="AA50" i="9"/>
  <c r="U50" i="9"/>
  <c r="Y50" i="9"/>
  <c r="AE38" i="9" l="1"/>
  <c r="AD38" i="9"/>
  <c r="AC38" i="9"/>
  <c r="AB38" i="9"/>
  <c r="Z38" i="9"/>
  <c r="Y38" i="9"/>
  <c r="X38" i="9"/>
  <c r="W38" i="9"/>
  <c r="V38" i="9"/>
  <c r="T38" i="9"/>
  <c r="AA37" i="9"/>
  <c r="U37" i="9"/>
  <c r="S37" i="9" s="1"/>
  <c r="AA36" i="9"/>
  <c r="S36" i="9" s="1"/>
  <c r="U36" i="9"/>
  <c r="AA35" i="9"/>
  <c r="U35" i="9"/>
  <c r="R35" i="9"/>
  <c r="R38" i="9" s="1"/>
  <c r="AA38" i="9" l="1"/>
  <c r="U38" i="9"/>
  <c r="S35" i="9"/>
  <c r="S38" i="9" s="1"/>
  <c r="AE42" i="9" l="1"/>
  <c r="AD42" i="9"/>
  <c r="AC42" i="9"/>
  <c r="AB42" i="9"/>
  <c r="Z42" i="9"/>
  <c r="Y42" i="9"/>
  <c r="X42" i="9"/>
  <c r="W42" i="9"/>
  <c r="V42" i="9"/>
  <c r="T42" i="9"/>
  <c r="R42" i="9"/>
  <c r="AA42" i="9"/>
  <c r="U42" i="9"/>
  <c r="AE34" i="9"/>
  <c r="AD34" i="9"/>
  <c r="AC34" i="9"/>
  <c r="AB34" i="9"/>
  <c r="Z34" i="9"/>
  <c r="Y34" i="9"/>
  <c r="X34" i="9"/>
  <c r="W34" i="9"/>
  <c r="V34" i="9"/>
  <c r="T34" i="9"/>
  <c r="R34" i="9"/>
  <c r="AA34" i="9"/>
  <c r="U34" i="9"/>
  <c r="AE30" i="9"/>
  <c r="AD30" i="9"/>
  <c r="AC30" i="9"/>
  <c r="AB30" i="9"/>
  <c r="Z30" i="9"/>
  <c r="Y30" i="9"/>
  <c r="X30" i="9"/>
  <c r="W30" i="9"/>
  <c r="V30" i="9"/>
  <c r="T30" i="9"/>
  <c r="R30" i="9"/>
  <c r="AE22" i="9"/>
  <c r="AD22" i="9"/>
  <c r="AC22" i="9"/>
  <c r="AB22" i="9"/>
  <c r="Z22" i="9"/>
  <c r="Y22" i="9"/>
  <c r="X22" i="9"/>
  <c r="W22" i="9"/>
  <c r="V22" i="9"/>
  <c r="T22" i="9"/>
  <c r="AA22" i="9"/>
  <c r="R22" i="9"/>
  <c r="AE18" i="9"/>
  <c r="AD18" i="9"/>
  <c r="AC18" i="9"/>
  <c r="AB18" i="9"/>
  <c r="Z18" i="9"/>
  <c r="Y18" i="9"/>
  <c r="X18" i="9"/>
  <c r="W18" i="9"/>
  <c r="V18" i="9"/>
  <c r="T18" i="9"/>
  <c r="R18" i="9"/>
  <c r="AA18" i="9"/>
  <c r="U18" i="9"/>
  <c r="AE14" i="9"/>
  <c r="AD14" i="9"/>
  <c r="AC14" i="9"/>
  <c r="AB14" i="9"/>
  <c r="Z14" i="9"/>
  <c r="Y14" i="9"/>
  <c r="X14" i="9"/>
  <c r="W14" i="9"/>
  <c r="V14" i="9"/>
  <c r="T14" i="9"/>
  <c r="R14" i="9"/>
  <c r="Q53" i="9"/>
  <c r="P53" i="9"/>
  <c r="O53" i="9"/>
  <c r="N53" i="9"/>
  <c r="H53" i="9"/>
  <c r="Q52" i="9"/>
  <c r="P52" i="9"/>
  <c r="O52" i="9"/>
  <c r="N52" i="9"/>
  <c r="Q51" i="9"/>
  <c r="Q54" i="9" s="1"/>
  <c r="P51" i="9"/>
  <c r="P54" i="9" s="1"/>
  <c r="O51" i="9"/>
  <c r="N51" i="9"/>
  <c r="N54" i="9" s="1"/>
  <c r="L51" i="9"/>
  <c r="L54" i="9" s="1"/>
  <c r="I51" i="9"/>
  <c r="F51" i="9"/>
  <c r="F54" i="9" s="1"/>
  <c r="Q50" i="9"/>
  <c r="P50" i="9"/>
  <c r="O50" i="9"/>
  <c r="N50" i="9"/>
  <c r="L50" i="9"/>
  <c r="K50" i="9"/>
  <c r="J50" i="9"/>
  <c r="I50" i="9"/>
  <c r="H50" i="9"/>
  <c r="F50" i="9"/>
  <c r="M49" i="9"/>
  <c r="G49" i="9"/>
  <c r="M48" i="9"/>
  <c r="G48" i="9"/>
  <c r="E48" i="9" s="1"/>
  <c r="M47" i="9"/>
  <c r="M50" i="9" s="1"/>
  <c r="G47" i="9"/>
  <c r="D47" i="9"/>
  <c r="D50" i="9" s="1"/>
  <c r="Q46" i="9"/>
  <c r="P46" i="9"/>
  <c r="O46" i="9"/>
  <c r="N46" i="9"/>
  <c r="L46" i="9"/>
  <c r="K46" i="9"/>
  <c r="J46" i="9"/>
  <c r="I46" i="9"/>
  <c r="H46" i="9"/>
  <c r="F46" i="9"/>
  <c r="M45" i="9"/>
  <c r="G45" i="9"/>
  <c r="E45" i="9" s="1"/>
  <c r="M44" i="9"/>
  <c r="G44" i="9"/>
  <c r="M43" i="9"/>
  <c r="G43" i="9"/>
  <c r="E43" i="9"/>
  <c r="D43" i="9"/>
  <c r="D46" i="9" s="1"/>
  <c r="Q42" i="9"/>
  <c r="P42" i="9"/>
  <c r="O42" i="9"/>
  <c r="N42" i="9"/>
  <c r="L42" i="9"/>
  <c r="F42" i="9"/>
  <c r="M41" i="9"/>
  <c r="K41" i="9"/>
  <c r="K53" i="9" s="1"/>
  <c r="J41" i="9"/>
  <c r="J53" i="9" s="1"/>
  <c r="I41" i="9"/>
  <c r="I53" i="9" s="1"/>
  <c r="M40" i="9"/>
  <c r="K40" i="9"/>
  <c r="K52" i="9" s="1"/>
  <c r="J40" i="9"/>
  <c r="I40" i="9"/>
  <c r="I52" i="9" s="1"/>
  <c r="H40" i="9"/>
  <c r="H52" i="9" s="1"/>
  <c r="M39" i="9"/>
  <c r="K39" i="9"/>
  <c r="K51" i="9" s="1"/>
  <c r="J39" i="9"/>
  <c r="J51" i="9" s="1"/>
  <c r="H39" i="9"/>
  <c r="H51" i="9" s="1"/>
  <c r="D39" i="9"/>
  <c r="D42" i="9" s="1"/>
  <c r="Q38" i="9"/>
  <c r="P38" i="9"/>
  <c r="O38" i="9"/>
  <c r="N38" i="9"/>
  <c r="L38" i="9"/>
  <c r="K38" i="9"/>
  <c r="J38" i="9"/>
  <c r="I38" i="9"/>
  <c r="H38" i="9"/>
  <c r="F38" i="9"/>
  <c r="M37" i="9"/>
  <c r="G37" i="9"/>
  <c r="M36" i="9"/>
  <c r="G36" i="9"/>
  <c r="M35" i="9"/>
  <c r="M38" i="9" s="1"/>
  <c r="G35" i="9"/>
  <c r="D35" i="9"/>
  <c r="D38" i="9" s="1"/>
  <c r="Q34" i="9"/>
  <c r="P34" i="9"/>
  <c r="O34" i="9"/>
  <c r="N34" i="9"/>
  <c r="L34" i="9"/>
  <c r="K34" i="9"/>
  <c r="J34" i="9"/>
  <c r="I34" i="9"/>
  <c r="H34" i="9"/>
  <c r="F34" i="9"/>
  <c r="M33" i="9"/>
  <c r="G33" i="9"/>
  <c r="E33" i="9"/>
  <c r="M32" i="9"/>
  <c r="G32" i="9"/>
  <c r="M31" i="9"/>
  <c r="G31" i="9"/>
  <c r="G34" i="9" s="1"/>
  <c r="D31" i="9"/>
  <c r="D34" i="9" s="1"/>
  <c r="Q30" i="9"/>
  <c r="P30" i="9"/>
  <c r="O30" i="9"/>
  <c r="N30" i="9"/>
  <c r="L30" i="9"/>
  <c r="K30" i="9"/>
  <c r="J30" i="9"/>
  <c r="I30" i="9"/>
  <c r="H30" i="9"/>
  <c r="F30" i="9"/>
  <c r="M29" i="9"/>
  <c r="G29" i="9"/>
  <c r="E29" i="9" s="1"/>
  <c r="M28" i="9"/>
  <c r="E28" i="9" s="1"/>
  <c r="G28" i="9"/>
  <c r="M27" i="9"/>
  <c r="G27" i="9"/>
  <c r="G30" i="9" s="1"/>
  <c r="D27" i="9"/>
  <c r="D30" i="9" s="1"/>
  <c r="Q26" i="9"/>
  <c r="P26" i="9"/>
  <c r="O26" i="9"/>
  <c r="N26" i="9"/>
  <c r="L26" i="9"/>
  <c r="K26" i="9"/>
  <c r="J26" i="9"/>
  <c r="I26" i="9"/>
  <c r="H26" i="9"/>
  <c r="F26" i="9"/>
  <c r="M25" i="9"/>
  <c r="G25" i="9"/>
  <c r="M24" i="9"/>
  <c r="G24" i="9"/>
  <c r="M23" i="9"/>
  <c r="G23" i="9"/>
  <c r="D23" i="9"/>
  <c r="D26" i="9" s="1"/>
  <c r="Q22" i="9"/>
  <c r="P22" i="9"/>
  <c r="O22" i="9"/>
  <c r="N22" i="9"/>
  <c r="L22" i="9"/>
  <c r="K22" i="9"/>
  <c r="J22" i="9"/>
  <c r="I22" i="9"/>
  <c r="H22" i="9"/>
  <c r="F22" i="9"/>
  <c r="M21" i="9"/>
  <c r="G21" i="9"/>
  <c r="M20" i="9"/>
  <c r="G20" i="9"/>
  <c r="M19" i="9"/>
  <c r="M22" i="9" s="1"/>
  <c r="G19" i="9"/>
  <c r="D19" i="9"/>
  <c r="D22" i="9" s="1"/>
  <c r="Q18" i="9"/>
  <c r="P18" i="9"/>
  <c r="O18" i="9"/>
  <c r="N18" i="9"/>
  <c r="L18" i="9"/>
  <c r="K18" i="9"/>
  <c r="J18" i="9"/>
  <c r="I18" i="9"/>
  <c r="H18" i="9"/>
  <c r="F18" i="9"/>
  <c r="M17" i="9"/>
  <c r="G17" i="9"/>
  <c r="E17" i="9"/>
  <c r="M16" i="9"/>
  <c r="E16" i="9" s="1"/>
  <c r="G16" i="9"/>
  <c r="M15" i="9"/>
  <c r="G15" i="9"/>
  <c r="G18" i="9" s="1"/>
  <c r="D15" i="9"/>
  <c r="D18" i="9" s="1"/>
  <c r="Q14" i="9"/>
  <c r="P14" i="9"/>
  <c r="O14" i="9"/>
  <c r="N14" i="9"/>
  <c r="L14" i="9"/>
  <c r="K14" i="9"/>
  <c r="J14" i="9"/>
  <c r="I14" i="9"/>
  <c r="H14" i="9"/>
  <c r="F14" i="9"/>
  <c r="M13" i="9"/>
  <c r="G13" i="9"/>
  <c r="E13" i="9" s="1"/>
  <c r="M12" i="9"/>
  <c r="G12" i="9"/>
  <c r="M11" i="9"/>
  <c r="G11" i="9"/>
  <c r="D11" i="9"/>
  <c r="D14" i="9" s="1"/>
  <c r="Q10" i="9"/>
  <c r="P10" i="9"/>
  <c r="O10" i="9"/>
  <c r="N10" i="9"/>
  <c r="L10" i="9"/>
  <c r="K10" i="9"/>
  <c r="J10" i="9"/>
  <c r="I10" i="9"/>
  <c r="H10" i="9"/>
  <c r="F10" i="9"/>
  <c r="M9" i="9"/>
  <c r="E9" i="9" s="1"/>
  <c r="G9" i="9"/>
  <c r="M8" i="9"/>
  <c r="G8" i="9"/>
  <c r="M7" i="9"/>
  <c r="G7" i="9"/>
  <c r="D7" i="9"/>
  <c r="D10" i="9" s="1"/>
  <c r="E25" i="9" l="1"/>
  <c r="M51" i="9"/>
  <c r="M18" i="9"/>
  <c r="E12" i="9"/>
  <c r="E21" i="9"/>
  <c r="E36" i="9"/>
  <c r="J42" i="9"/>
  <c r="M52" i="9"/>
  <c r="E37" i="9"/>
  <c r="M42" i="9"/>
  <c r="O54" i="9"/>
  <c r="M53" i="9"/>
  <c r="E8" i="9"/>
  <c r="G14" i="9"/>
  <c r="E24" i="9"/>
  <c r="M34" i="9"/>
  <c r="K42" i="9"/>
  <c r="I54" i="9"/>
  <c r="G10" i="9"/>
  <c r="M14" i="9"/>
  <c r="E20" i="9"/>
  <c r="G26" i="9"/>
  <c r="M30" i="9"/>
  <c r="M46" i="9"/>
  <c r="E47" i="9"/>
  <c r="M10" i="9"/>
  <c r="G22" i="9"/>
  <c r="M26" i="9"/>
  <c r="E32" i="9"/>
  <c r="G38" i="9"/>
  <c r="I42" i="9"/>
  <c r="G41" i="9"/>
  <c r="E41" i="9" s="1"/>
  <c r="E44" i="9"/>
  <c r="E46" i="9" s="1"/>
  <c r="E49" i="9"/>
  <c r="E50" i="9" s="1"/>
  <c r="D51" i="9"/>
  <c r="D54" i="9" s="1"/>
  <c r="S14" i="9"/>
  <c r="S42" i="9"/>
  <c r="S22" i="9"/>
  <c r="S30" i="9"/>
  <c r="U22" i="9"/>
  <c r="AA30" i="9"/>
  <c r="AA14" i="9"/>
  <c r="U14" i="9"/>
  <c r="U30" i="9"/>
  <c r="S34" i="9"/>
  <c r="S18" i="9"/>
  <c r="H54" i="9"/>
  <c r="G51" i="9"/>
  <c r="M54" i="9"/>
  <c r="K54" i="9"/>
  <c r="G53" i="9"/>
  <c r="E53" i="9" s="1"/>
  <c r="G40" i="9"/>
  <c r="E40" i="9" s="1"/>
  <c r="H42" i="9"/>
  <c r="J52" i="9"/>
  <c r="G52" i="9" s="1"/>
  <c r="E52" i="9" s="1"/>
  <c r="E7" i="9"/>
  <c r="E10" i="9" s="1"/>
  <c r="E11" i="9"/>
  <c r="E14" i="9" s="1"/>
  <c r="E15" i="9"/>
  <c r="E18" i="9" s="1"/>
  <c r="E19" i="9"/>
  <c r="E22" i="9" s="1"/>
  <c r="E23" i="9"/>
  <c r="E27" i="9"/>
  <c r="E30" i="9" s="1"/>
  <c r="E31" i="9"/>
  <c r="E34" i="9" s="1"/>
  <c r="E35" i="9"/>
  <c r="E38" i="9" s="1"/>
  <c r="G46" i="9"/>
  <c r="G50" i="9"/>
  <c r="G39" i="9"/>
  <c r="AE53" i="9"/>
  <c r="AD53" i="9"/>
  <c r="AR53" i="9" s="1"/>
  <c r="AC53" i="9"/>
  <c r="AQ53" i="9" s="1"/>
  <c r="AB53" i="9"/>
  <c r="AP53" i="9" s="1"/>
  <c r="V53" i="9"/>
  <c r="AE52" i="9"/>
  <c r="AS52" i="9" s="1"/>
  <c r="AD52" i="9"/>
  <c r="AR52" i="9" s="1"/>
  <c r="AC52" i="9"/>
  <c r="AB52" i="9"/>
  <c r="X52" i="9"/>
  <c r="AE51" i="9"/>
  <c r="AD51" i="9"/>
  <c r="AC51" i="9"/>
  <c r="AB51" i="9"/>
  <c r="Z51" i="9"/>
  <c r="W51" i="9"/>
  <c r="V51" i="9"/>
  <c r="T51" i="9"/>
  <c r="D21" i="5" s="1"/>
  <c r="AS49" i="9"/>
  <c r="AR49" i="9"/>
  <c r="AQ49" i="9"/>
  <c r="AP49" i="9"/>
  <c r="AM49" i="9"/>
  <c r="AL49" i="9"/>
  <c r="AK49" i="9"/>
  <c r="AJ49" i="9"/>
  <c r="AS48" i="9"/>
  <c r="AR48" i="9"/>
  <c r="AQ48" i="9"/>
  <c r="AP48" i="9"/>
  <c r="AM48" i="9"/>
  <c r="AL48" i="9"/>
  <c r="AK48" i="9"/>
  <c r="AJ48" i="9"/>
  <c r="AS47" i="9"/>
  <c r="AR47" i="9"/>
  <c r="AQ47" i="9"/>
  <c r="AP47" i="9"/>
  <c r="AP50" i="9" s="1"/>
  <c r="AN47" i="9"/>
  <c r="AN50" i="9" s="1"/>
  <c r="AM47" i="9"/>
  <c r="AL47" i="9"/>
  <c r="AK47" i="9"/>
  <c r="AJ47" i="9"/>
  <c r="AH47" i="9"/>
  <c r="AH50" i="9" s="1"/>
  <c r="AS45" i="9"/>
  <c r="AR45" i="9"/>
  <c r="AQ45" i="9"/>
  <c r="AP45" i="9"/>
  <c r="AM45" i="9"/>
  <c r="AL45" i="9"/>
  <c r="AK45" i="9"/>
  <c r="AJ45" i="9"/>
  <c r="AS44" i="9"/>
  <c r="AR44" i="9"/>
  <c r="AQ44" i="9"/>
  <c r="AP44" i="9"/>
  <c r="AM44" i="9"/>
  <c r="AL44" i="9"/>
  <c r="AK44" i="9"/>
  <c r="AJ44" i="9"/>
  <c r="AS43" i="9"/>
  <c r="AR43" i="9"/>
  <c r="AQ43" i="9"/>
  <c r="AP43" i="9"/>
  <c r="AN43" i="9"/>
  <c r="AN46" i="9" s="1"/>
  <c r="AM43" i="9"/>
  <c r="AL43" i="9"/>
  <c r="AK43" i="9"/>
  <c r="AJ43" i="9"/>
  <c r="AH43" i="9"/>
  <c r="AH46" i="9" s="1"/>
  <c r="AS41" i="9"/>
  <c r="AR41" i="9"/>
  <c r="AQ41" i="9"/>
  <c r="AP41" i="9"/>
  <c r="AM41" i="9"/>
  <c r="AL41" i="9"/>
  <c r="AJ41" i="9"/>
  <c r="X53" i="9"/>
  <c r="AS40" i="9"/>
  <c r="AR40" i="9"/>
  <c r="AQ40" i="9"/>
  <c r="AP40" i="9"/>
  <c r="AM40" i="9"/>
  <c r="AK40" i="9"/>
  <c r="Y52" i="9"/>
  <c r="W52" i="9"/>
  <c r="AK52" i="9" s="1"/>
  <c r="AS39" i="9"/>
  <c r="AR39" i="9"/>
  <c r="AQ39" i="9"/>
  <c r="AP39" i="9"/>
  <c r="AN39" i="9"/>
  <c r="AN42" i="9" s="1"/>
  <c r="AL39" i="9"/>
  <c r="AK39" i="9"/>
  <c r="AH39" i="9"/>
  <c r="Y51" i="9"/>
  <c r="X51" i="9"/>
  <c r="AS37" i="9"/>
  <c r="AR37" i="9"/>
  <c r="AQ37" i="9"/>
  <c r="AP37" i="9"/>
  <c r="AM37" i="9"/>
  <c r="AL37" i="9"/>
  <c r="AK37" i="9"/>
  <c r="AJ37" i="9"/>
  <c r="AS36" i="9"/>
  <c r="AR36" i="9"/>
  <c r="AQ36" i="9"/>
  <c r="AP36" i="9"/>
  <c r="AM36" i="9"/>
  <c r="AL36" i="9"/>
  <c r="AK36" i="9"/>
  <c r="AJ36" i="9"/>
  <c r="AS35" i="9"/>
  <c r="AR35" i="9"/>
  <c r="AQ35" i="9"/>
  <c r="AP35" i="9"/>
  <c r="AN35" i="9"/>
  <c r="AN38" i="9" s="1"/>
  <c r="AM35" i="9"/>
  <c r="AL35" i="9"/>
  <c r="AK35" i="9"/>
  <c r="AJ35" i="9"/>
  <c r="AH35" i="9"/>
  <c r="AS33" i="9"/>
  <c r="AR33" i="9"/>
  <c r="AQ33" i="9"/>
  <c r="AP33" i="9"/>
  <c r="AM33" i="9"/>
  <c r="AL33" i="9"/>
  <c r="AJ33" i="9"/>
  <c r="AS32" i="9"/>
  <c r="AR32" i="9"/>
  <c r="AQ32" i="9"/>
  <c r="AP32" i="9"/>
  <c r="AM32" i="9"/>
  <c r="AL32" i="9"/>
  <c r="AK32" i="9"/>
  <c r="AJ32" i="9"/>
  <c r="AS31" i="9"/>
  <c r="AR31" i="9"/>
  <c r="AQ31" i="9"/>
  <c r="AP31" i="9"/>
  <c r="AN31" i="9"/>
  <c r="AN34" i="9" s="1"/>
  <c r="AM31" i="9"/>
  <c r="AK31" i="9"/>
  <c r="AJ31" i="9"/>
  <c r="AH31" i="9"/>
  <c r="AH34" i="9" s="1"/>
  <c r="AR30" i="9"/>
  <c r="AN30" i="9"/>
  <c r="AS25" i="9"/>
  <c r="AR25" i="9"/>
  <c r="AQ25" i="9"/>
  <c r="AP25" i="9"/>
  <c r="AM25" i="9"/>
  <c r="AL25" i="9"/>
  <c r="AK25" i="9"/>
  <c r="AJ25" i="9"/>
  <c r="AS24" i="9"/>
  <c r="AR24" i="9"/>
  <c r="AQ24" i="9"/>
  <c r="AP24" i="9"/>
  <c r="AM24" i="9"/>
  <c r="AL24" i="9"/>
  <c r="AK24" i="9"/>
  <c r="AJ24" i="9"/>
  <c r="AS23" i="9"/>
  <c r="AR23" i="9"/>
  <c r="AQ23" i="9"/>
  <c r="AQ26" i="9" s="1"/>
  <c r="AP23" i="9"/>
  <c r="AN23" i="9"/>
  <c r="AN26" i="9" s="1"/>
  <c r="AM23" i="9"/>
  <c r="AL23" i="9"/>
  <c r="AK23" i="9"/>
  <c r="AJ23" i="9"/>
  <c r="AH23" i="9"/>
  <c r="AH26" i="9" s="1"/>
  <c r="AS21" i="9"/>
  <c r="AR21" i="9"/>
  <c r="AQ21" i="9"/>
  <c r="AP21" i="9"/>
  <c r="AM21" i="9"/>
  <c r="AL21" i="9"/>
  <c r="AK21" i="9"/>
  <c r="AJ21" i="9"/>
  <c r="AS20" i="9"/>
  <c r="AR20" i="9"/>
  <c r="AQ20" i="9"/>
  <c r="AP20" i="9"/>
  <c r="AM20" i="9"/>
  <c r="AL20" i="9"/>
  <c r="AK20" i="9"/>
  <c r="AJ20" i="9"/>
  <c r="AS19" i="9"/>
  <c r="AR19" i="9"/>
  <c r="AQ19" i="9"/>
  <c r="AP19" i="9"/>
  <c r="AN19" i="9"/>
  <c r="AN22" i="9" s="1"/>
  <c r="AM19" i="9"/>
  <c r="AL19" i="9"/>
  <c r="AK19" i="9"/>
  <c r="AJ19" i="9"/>
  <c r="AH19" i="9"/>
  <c r="AH22" i="9" s="1"/>
  <c r="AS17" i="9"/>
  <c r="AR17" i="9"/>
  <c r="AQ17" i="9"/>
  <c r="AP17" i="9"/>
  <c r="AM17" i="9"/>
  <c r="AL17" i="9"/>
  <c r="AK17" i="9"/>
  <c r="AJ17" i="9"/>
  <c r="AS16" i="9"/>
  <c r="AR16" i="9"/>
  <c r="AQ16" i="9"/>
  <c r="AP16" i="9"/>
  <c r="AM16" i="9"/>
  <c r="AL16" i="9"/>
  <c r="AK16" i="9"/>
  <c r="AJ16" i="9"/>
  <c r="AS15" i="9"/>
  <c r="AR15" i="9"/>
  <c r="AQ15" i="9"/>
  <c r="AP15" i="9"/>
  <c r="AN15" i="9"/>
  <c r="AN18" i="9" s="1"/>
  <c r="AM15" i="9"/>
  <c r="AL15" i="9"/>
  <c r="AK15" i="9"/>
  <c r="AJ15" i="9"/>
  <c r="AH15" i="9"/>
  <c r="AH18" i="9" s="1"/>
  <c r="AS13" i="9"/>
  <c r="AR13" i="9"/>
  <c r="AQ13" i="9"/>
  <c r="AP13" i="9"/>
  <c r="AM13" i="9"/>
  <c r="AL13" i="9"/>
  <c r="AK13" i="9"/>
  <c r="AJ13" i="9"/>
  <c r="AS12" i="9"/>
  <c r="AR12" i="9"/>
  <c r="AQ12" i="9"/>
  <c r="AP12" i="9"/>
  <c r="AM12" i="9"/>
  <c r="AL12" i="9"/>
  <c r="AK12" i="9"/>
  <c r="AJ12" i="9"/>
  <c r="AS11" i="9"/>
  <c r="AR11" i="9"/>
  <c r="AQ11" i="9"/>
  <c r="AP11" i="9"/>
  <c r="AN11" i="9"/>
  <c r="AN14" i="9" s="1"/>
  <c r="AM11" i="9"/>
  <c r="AL11" i="9"/>
  <c r="AK11" i="9"/>
  <c r="AJ11" i="9"/>
  <c r="AH11" i="9"/>
  <c r="AH14" i="9" s="1"/>
  <c r="AE10" i="9"/>
  <c r="AD10" i="9"/>
  <c r="AC10" i="9"/>
  <c r="AB10" i="9"/>
  <c r="Z10" i="9"/>
  <c r="Y10" i="9"/>
  <c r="X10" i="9"/>
  <c r="W10" i="9"/>
  <c r="V10" i="9"/>
  <c r="T10" i="9"/>
  <c r="AS9" i="9"/>
  <c r="AR9" i="9"/>
  <c r="AQ9" i="9"/>
  <c r="AP9" i="9"/>
  <c r="AM9" i="9"/>
  <c r="AL9" i="9"/>
  <c r="AK9" i="9"/>
  <c r="AJ9" i="9"/>
  <c r="AS8" i="9"/>
  <c r="AR8" i="9"/>
  <c r="AQ8" i="9"/>
  <c r="AP8" i="9"/>
  <c r="AM8" i="9"/>
  <c r="AL8" i="9"/>
  <c r="AK8" i="9"/>
  <c r="AJ8" i="9"/>
  <c r="AS7" i="9"/>
  <c r="AR7" i="9"/>
  <c r="AQ7" i="9"/>
  <c r="AP7" i="9"/>
  <c r="AN7" i="9"/>
  <c r="AN10" i="9" s="1"/>
  <c r="AM7" i="9"/>
  <c r="AL7" i="9"/>
  <c r="AK7" i="9"/>
  <c r="AJ7" i="9"/>
  <c r="AH7" i="9"/>
  <c r="AH10" i="9" s="1"/>
  <c r="R10" i="9"/>
  <c r="AA52" i="9" l="1"/>
  <c r="D22" i="5"/>
  <c r="E22" i="5" s="1"/>
  <c r="E26" i="9"/>
  <c r="T54" i="9"/>
  <c r="J54" i="9"/>
  <c r="AK18" i="9"/>
  <c r="AI9" i="9"/>
  <c r="AI43" i="9"/>
  <c r="AB54" i="9"/>
  <c r="AK38" i="9"/>
  <c r="AI36" i="9"/>
  <c r="AQ50" i="9"/>
  <c r="AO11" i="9"/>
  <c r="AJ30" i="9"/>
  <c r="AF31" i="9"/>
  <c r="AF34" i="9" s="1"/>
  <c r="AO13" i="9"/>
  <c r="AJ26" i="9"/>
  <c r="AI44" i="9"/>
  <c r="AP26" i="9"/>
  <c r="AR46" i="9"/>
  <c r="AP51" i="9"/>
  <c r="AR10" i="9"/>
  <c r="R51" i="9"/>
  <c r="R54" i="9" s="1"/>
  <c r="AI13" i="9"/>
  <c r="AG13" i="9" s="1"/>
  <c r="AO17" i="9"/>
  <c r="AP22" i="9"/>
  <c r="AI20" i="9"/>
  <c r="AO23" i="9"/>
  <c r="AS26" i="9"/>
  <c r="AI25" i="9"/>
  <c r="AS34" i="9"/>
  <c r="AO32" i="9"/>
  <c r="AS42" i="9"/>
  <c r="AK46" i="9"/>
  <c r="AO43" i="9"/>
  <c r="AG43" i="9" s="1"/>
  <c r="AO45" i="9"/>
  <c r="AI15" i="9"/>
  <c r="AO15" i="9"/>
  <c r="AF19" i="9"/>
  <c r="AF22" i="9" s="1"/>
  <c r="AQ22" i="9"/>
  <c r="AK30" i="9"/>
  <c r="AJ34" i="9"/>
  <c r="AO31" i="9"/>
  <c r="AM50" i="9"/>
  <c r="G42" i="9"/>
  <c r="E39" i="9"/>
  <c r="E42" i="9" s="1"/>
  <c r="AS10" i="9"/>
  <c r="AI12" i="9"/>
  <c r="AP14" i="9"/>
  <c r="AM18" i="9"/>
  <c r="AI16" i="9"/>
  <c r="AO16" i="9"/>
  <c r="AR22" i="9"/>
  <c r="AM34" i="9"/>
  <c r="AO37" i="9"/>
  <c r="E51" i="9"/>
  <c r="E54" i="9" s="1"/>
  <c r="G54" i="9"/>
  <c r="AF23" i="9"/>
  <c r="AF26" i="9" s="1"/>
  <c r="AO24" i="9"/>
  <c r="AL30" i="9"/>
  <c r="AI32" i="9"/>
  <c r="AO33" i="9"/>
  <c r="AI37" i="9"/>
  <c r="AG37" i="9" s="1"/>
  <c r="AL46" i="9"/>
  <c r="AQ46" i="9"/>
  <c r="AI48" i="9"/>
  <c r="AO48" i="9"/>
  <c r="AK51" i="9"/>
  <c r="AA53" i="9"/>
  <c r="AM10" i="9"/>
  <c r="AI21" i="9"/>
  <c r="AP34" i="9"/>
  <c r="AS50" i="9"/>
  <c r="AI7" i="9"/>
  <c r="AO9" i="9"/>
  <c r="AG9" i="9" s="1"/>
  <c r="AI11" i="9"/>
  <c r="AG11" i="9" s="1"/>
  <c r="AL22" i="9"/>
  <c r="S10" i="9"/>
  <c r="AK10" i="9"/>
  <c r="AO7" i="9"/>
  <c r="AA10" i="9"/>
  <c r="AJ10" i="9"/>
  <c r="AK14" i="9"/>
  <c r="AS14" i="9"/>
  <c r="AL14" i="9"/>
  <c r="AQ14" i="9"/>
  <c r="AS18" i="9"/>
  <c r="AL18" i="9"/>
  <c r="AO20" i="9"/>
  <c r="AL26" i="9"/>
  <c r="AM30" i="9"/>
  <c r="AR34" i="9"/>
  <c r="AL38" i="9"/>
  <c r="AQ38" i="9"/>
  <c r="AK50" i="9"/>
  <c r="AC54" i="9"/>
  <c r="AQ52" i="9"/>
  <c r="AK22" i="9"/>
  <c r="AL10" i="9"/>
  <c r="AI8" i="9"/>
  <c r="AO8" i="9"/>
  <c r="AF11" i="9"/>
  <c r="AF14" i="9" s="1"/>
  <c r="AM14" i="9"/>
  <c r="AO12" i="9"/>
  <c r="AF15" i="9"/>
  <c r="AF18" i="9" s="1"/>
  <c r="AS22" i="9"/>
  <c r="AO21" i="9"/>
  <c r="AR26" i="9"/>
  <c r="AS30" i="9"/>
  <c r="AM38" i="9"/>
  <c r="AR42" i="9"/>
  <c r="AS46" i="9"/>
  <c r="AR50" i="9"/>
  <c r="AO49" i="9"/>
  <c r="AS51" i="9"/>
  <c r="AP18" i="9"/>
  <c r="AP42" i="9"/>
  <c r="AO39" i="9"/>
  <c r="W53" i="9"/>
  <c r="W54" i="9" s="1"/>
  <c r="AK41" i="9"/>
  <c r="AI41" i="9" s="1"/>
  <c r="AQ10" i="9"/>
  <c r="U10" i="9"/>
  <c r="AJ18" i="9"/>
  <c r="AR18" i="9"/>
  <c r="AQ18" i="9"/>
  <c r="AM22" i="9"/>
  <c r="AI23" i="9"/>
  <c r="AK26" i="9"/>
  <c r="AO25" i="9"/>
  <c r="AH30" i="9"/>
  <c r="AF27" i="9"/>
  <c r="AF30" i="9" s="1"/>
  <c r="AF35" i="9"/>
  <c r="AF38" i="9" s="1"/>
  <c r="AH38" i="9"/>
  <c r="AR38" i="9"/>
  <c r="AO41" i="9"/>
  <c r="AM46" i="9"/>
  <c r="AL51" i="9"/>
  <c r="AL52" i="9"/>
  <c r="AF7" i="9"/>
  <c r="AF10" i="9" s="1"/>
  <c r="AP10" i="9"/>
  <c r="AJ14" i="9"/>
  <c r="AR14" i="9"/>
  <c r="AI19" i="9"/>
  <c r="AJ22" i="9"/>
  <c r="AI24" i="9"/>
  <c r="AQ30" i="9"/>
  <c r="AQ34" i="9"/>
  <c r="AJ38" i="9"/>
  <c r="AS38" i="9"/>
  <c r="AO36" i="9"/>
  <c r="AG36" i="9" s="1"/>
  <c r="U51" i="9"/>
  <c r="AJ51" i="9"/>
  <c r="AS53" i="9"/>
  <c r="AE54" i="9"/>
  <c r="AI17" i="9"/>
  <c r="AO19" i="9"/>
  <c r="AM26" i="9"/>
  <c r="AP30" i="9"/>
  <c r="AP38" i="9"/>
  <c r="AO35" i="9"/>
  <c r="AM52" i="9"/>
  <c r="AH51" i="9"/>
  <c r="AL31" i="9"/>
  <c r="AL34" i="9" s="1"/>
  <c r="AI35" i="9"/>
  <c r="X54" i="9"/>
  <c r="AH42" i="9"/>
  <c r="AF39" i="9"/>
  <c r="AF42" i="9" s="1"/>
  <c r="AM39" i="9"/>
  <c r="AM42" i="9" s="1"/>
  <c r="AQ42" i="9"/>
  <c r="V52" i="9"/>
  <c r="AJ40" i="9"/>
  <c r="AL40" i="9"/>
  <c r="AL42" i="9" s="1"/>
  <c r="AL53" i="9"/>
  <c r="AO44" i="9"/>
  <c r="AF47" i="9"/>
  <c r="AF50" i="9" s="1"/>
  <c r="AL50" i="9"/>
  <c r="AD54" i="9"/>
  <c r="AR51" i="9"/>
  <c r="AR54" i="9" s="1"/>
  <c r="AP52" i="9"/>
  <c r="AM51" i="9"/>
  <c r="Y53" i="9"/>
  <c r="Y54" i="9" s="1"/>
  <c r="AJ46" i="9"/>
  <c r="AI45" i="9"/>
  <c r="AI49" i="9"/>
  <c r="Z54" i="9"/>
  <c r="AN51" i="9"/>
  <c r="AN54" i="9" s="1"/>
  <c r="AK33" i="9"/>
  <c r="AK34" i="9" s="1"/>
  <c r="AO40" i="9"/>
  <c r="AI47" i="9"/>
  <c r="AJ50" i="9"/>
  <c r="AJ53" i="9"/>
  <c r="AJ39" i="9"/>
  <c r="AF43" i="9"/>
  <c r="AF46" i="9" s="1"/>
  <c r="AP46" i="9"/>
  <c r="AO47" i="9"/>
  <c r="AA51" i="9"/>
  <c r="AQ51" i="9"/>
  <c r="AG45" i="9" l="1"/>
  <c r="AO14" i="9"/>
  <c r="AO34" i="9"/>
  <c r="E21" i="5"/>
  <c r="D20" i="5"/>
  <c r="E20" i="5" s="1"/>
  <c r="AI14" i="9"/>
  <c r="AO18" i="9"/>
  <c r="AG44" i="9"/>
  <c r="AG20" i="9"/>
  <c r="AG15" i="9"/>
  <c r="AG25" i="9"/>
  <c r="AO22" i="9"/>
  <c r="AG8" i="9"/>
  <c r="AG16" i="9"/>
  <c r="AG17" i="9"/>
  <c r="AG24" i="9"/>
  <c r="AG29" i="9"/>
  <c r="AG32" i="9"/>
  <c r="AO50" i="9"/>
  <c r="AO38" i="9"/>
  <c r="AS54" i="9"/>
  <c r="U53" i="9"/>
  <c r="S53" i="9" s="1"/>
  <c r="AO53" i="9"/>
  <c r="AI10" i="9"/>
  <c r="AO52" i="9"/>
  <c r="AI40" i="9"/>
  <c r="AG40" i="9" s="1"/>
  <c r="AI31" i="9"/>
  <c r="AG31" i="9" s="1"/>
  <c r="AG21" i="9"/>
  <c r="AG48" i="9"/>
  <c r="AQ54" i="9"/>
  <c r="AI33" i="9"/>
  <c r="AG33" i="9" s="1"/>
  <c r="AG41" i="9"/>
  <c r="AG7" i="9"/>
  <c r="AG12" i="9"/>
  <c r="AG14" i="9" s="1"/>
  <c r="AO10" i="9"/>
  <c r="AG49" i="9"/>
  <c r="AJ52" i="9"/>
  <c r="AI52" i="9" s="1"/>
  <c r="U52" i="9"/>
  <c r="S52" i="9" s="1"/>
  <c r="AI22" i="9"/>
  <c r="AG19" i="9"/>
  <c r="AG46" i="9"/>
  <c r="AG28" i="9"/>
  <c r="AK42" i="9"/>
  <c r="AM53" i="9"/>
  <c r="AM54" i="9" s="1"/>
  <c r="AO46" i="9"/>
  <c r="AI51" i="9"/>
  <c r="AI46" i="9"/>
  <c r="AO26" i="9"/>
  <c r="AO51" i="9"/>
  <c r="AK53" i="9"/>
  <c r="AK54" i="9" s="1"/>
  <c r="AI18" i="9"/>
  <c r="AJ42" i="9"/>
  <c r="AI39" i="9"/>
  <c r="AA54" i="9"/>
  <c r="AG47" i="9"/>
  <c r="AI50" i="9"/>
  <c r="AH54" i="9"/>
  <c r="AF51" i="9"/>
  <c r="AF54" i="9" s="1"/>
  <c r="AO30" i="9"/>
  <c r="S51" i="9"/>
  <c r="AI30" i="9"/>
  <c r="AG27" i="9"/>
  <c r="AL54" i="9"/>
  <c r="AP54" i="9"/>
  <c r="AO42" i="9"/>
  <c r="AG35" i="9"/>
  <c r="AG38" i="9" s="1"/>
  <c r="AI38" i="9"/>
  <c r="V54" i="9"/>
  <c r="AI26" i="9"/>
  <c r="AG23" i="9"/>
  <c r="AG18" i="9" l="1"/>
  <c r="AG26" i="9"/>
  <c r="AJ54" i="9"/>
  <c r="U54" i="9"/>
  <c r="AO54" i="9"/>
  <c r="AG10" i="9"/>
  <c r="AI53" i="9"/>
  <c r="AG53" i="9" s="1"/>
  <c r="AI34" i="9"/>
  <c r="AG34" i="9"/>
  <c r="AG50" i="9"/>
  <c r="S54" i="9"/>
  <c r="AG22" i="9"/>
  <c r="AG52" i="9"/>
  <c r="AG30" i="9"/>
  <c r="AI42" i="9"/>
  <c r="AG39" i="9"/>
  <c r="AG42" i="9" s="1"/>
  <c r="AG51" i="9"/>
  <c r="AI54" i="9" l="1"/>
  <c r="AG54" i="9"/>
  <c r="AE22" i="7" l="1"/>
  <c r="AD22" i="7"/>
  <c r="AC22" i="7"/>
  <c r="AB22" i="7"/>
  <c r="Z22" i="7"/>
  <c r="Y22" i="7"/>
  <c r="X22" i="7"/>
  <c r="W22" i="7"/>
  <c r="V22" i="7"/>
  <c r="T22" i="7"/>
  <c r="AA21" i="7"/>
  <c r="U21" i="7"/>
  <c r="AA20" i="7"/>
  <c r="U20" i="7"/>
  <c r="S20" i="7" s="1"/>
  <c r="AA19" i="7"/>
  <c r="AA22" i="7" s="1"/>
  <c r="U19" i="7"/>
  <c r="R19" i="7"/>
  <c r="R22" i="7" s="1"/>
  <c r="S21" i="7" l="1"/>
  <c r="S19" i="7"/>
  <c r="S22" i="7" s="1"/>
  <c r="U22" i="7"/>
  <c r="AE46" i="7" l="1"/>
  <c r="AD46" i="7"/>
  <c r="AC46" i="7"/>
  <c r="AB46" i="7"/>
  <c r="Z46" i="7"/>
  <c r="Y46" i="7"/>
  <c r="X46" i="7"/>
  <c r="W46" i="7"/>
  <c r="V46" i="7"/>
  <c r="T46" i="7"/>
  <c r="AA45" i="7"/>
  <c r="U45" i="7"/>
  <c r="AA44" i="7"/>
  <c r="U44" i="7"/>
  <c r="AA43" i="7"/>
  <c r="U43" i="7"/>
  <c r="R43" i="7"/>
  <c r="R46" i="7" s="1"/>
  <c r="S45" i="7" l="1"/>
  <c r="S44" i="7"/>
  <c r="U46" i="7"/>
  <c r="AA46" i="7"/>
  <c r="S43" i="7"/>
  <c r="S46" i="7" s="1"/>
  <c r="AE14" i="7" l="1"/>
  <c r="AD14" i="7"/>
  <c r="AC14" i="7"/>
  <c r="AB14" i="7"/>
  <c r="Z14" i="7"/>
  <c r="Y14" i="7"/>
  <c r="X14" i="7"/>
  <c r="W14" i="7"/>
  <c r="V14" i="7"/>
  <c r="T14" i="7"/>
  <c r="AA13" i="7"/>
  <c r="U13" i="7"/>
  <c r="S13" i="7" s="1"/>
  <c r="AA12" i="7"/>
  <c r="U12" i="7"/>
  <c r="AA11" i="7"/>
  <c r="U11" i="7"/>
  <c r="R11" i="7"/>
  <c r="R14" i="7" s="1"/>
  <c r="S12" i="7" l="1"/>
  <c r="U14" i="7"/>
  <c r="AA14" i="7"/>
  <c r="S11" i="7"/>
  <c r="S14" i="7" s="1"/>
  <c r="BA50" i="7" l="1"/>
  <c r="AY49" i="7"/>
  <c r="AX49" i="7"/>
  <c r="AW49" i="7"/>
  <c r="AV49" i="7"/>
  <c r="AY48" i="7"/>
  <c r="AX48" i="7"/>
  <c r="AW48" i="7"/>
  <c r="AV48" i="7"/>
  <c r="AY47" i="7"/>
  <c r="AX47" i="7"/>
  <c r="AW47" i="7"/>
  <c r="AV47" i="7"/>
  <c r="BA46" i="7"/>
  <c r="AY45" i="7"/>
  <c r="AX45" i="7"/>
  <c r="AU45" i="7" s="1"/>
  <c r="BF45" i="7" s="1"/>
  <c r="AW45" i="7"/>
  <c r="AV45" i="7"/>
  <c r="AY44" i="7"/>
  <c r="AX44" i="7"/>
  <c r="AW44" i="7"/>
  <c r="AV44" i="7"/>
  <c r="AY43" i="7"/>
  <c r="AX43" i="7"/>
  <c r="AU43" i="7" s="1"/>
  <c r="BF43" i="7" s="1"/>
  <c r="AW43" i="7"/>
  <c r="AV43" i="7"/>
  <c r="BA42" i="7"/>
  <c r="AY41" i="7"/>
  <c r="AX41" i="7"/>
  <c r="AW41" i="7"/>
  <c r="AV41" i="7"/>
  <c r="AY40" i="7"/>
  <c r="AX40" i="7"/>
  <c r="AW40" i="7"/>
  <c r="AV40" i="7"/>
  <c r="AY39" i="7"/>
  <c r="AX39" i="7"/>
  <c r="AW39" i="7"/>
  <c r="AV39" i="7"/>
  <c r="BA38" i="7"/>
  <c r="BL38" i="7" s="1"/>
  <c r="AY37" i="7"/>
  <c r="AX37" i="7"/>
  <c r="AW37" i="7"/>
  <c r="AV37" i="7"/>
  <c r="AU37" i="7" s="1"/>
  <c r="BF37" i="7" s="1"/>
  <c r="AY36" i="7"/>
  <c r="AX36" i="7"/>
  <c r="AW36" i="7"/>
  <c r="AV36" i="7"/>
  <c r="AY35" i="7"/>
  <c r="AX35" i="7"/>
  <c r="AW35" i="7"/>
  <c r="AV35" i="7"/>
  <c r="AU35" i="7" s="1"/>
  <c r="BF35" i="7" s="1"/>
  <c r="BA34" i="7"/>
  <c r="AY33" i="7"/>
  <c r="AX33" i="7"/>
  <c r="AW33" i="7"/>
  <c r="AV33" i="7"/>
  <c r="AY32" i="7"/>
  <c r="AX32" i="7"/>
  <c r="AW32" i="7"/>
  <c r="AU32" i="7" s="1"/>
  <c r="BF32" i="7" s="1"/>
  <c r="AV32" i="7"/>
  <c r="AY31" i="7"/>
  <c r="AX31" i="7"/>
  <c r="AW31" i="7"/>
  <c r="AV31" i="7"/>
  <c r="BA30" i="7"/>
  <c r="AY29" i="7"/>
  <c r="AX29" i="7"/>
  <c r="AW29" i="7"/>
  <c r="AV29" i="7"/>
  <c r="AY28" i="7"/>
  <c r="AX28" i="7"/>
  <c r="AW28" i="7"/>
  <c r="AV28" i="7"/>
  <c r="AY27" i="7"/>
  <c r="AX27" i="7"/>
  <c r="AW27" i="7"/>
  <c r="AV27" i="7"/>
  <c r="BA26" i="7"/>
  <c r="AY25" i="7"/>
  <c r="AX25" i="7"/>
  <c r="AW25" i="7"/>
  <c r="AV25" i="7"/>
  <c r="AU25" i="7" s="1"/>
  <c r="BF25" i="7" s="1"/>
  <c r="AY24" i="7"/>
  <c r="AX24" i="7"/>
  <c r="AW24" i="7"/>
  <c r="AV24" i="7"/>
  <c r="AU24" i="7" s="1"/>
  <c r="BF24" i="7" s="1"/>
  <c r="AY23" i="7"/>
  <c r="AX23" i="7"/>
  <c r="AW23" i="7"/>
  <c r="AV23" i="7"/>
  <c r="BA22" i="7"/>
  <c r="AY21" i="7"/>
  <c r="AX21" i="7"/>
  <c r="AW21" i="7"/>
  <c r="AV21" i="7"/>
  <c r="AY20" i="7"/>
  <c r="AX20" i="7"/>
  <c r="AW20" i="7"/>
  <c r="AV20" i="7"/>
  <c r="AY19" i="7"/>
  <c r="AX19" i="7"/>
  <c r="AW19" i="7"/>
  <c r="AV19" i="7"/>
  <c r="BA18" i="7"/>
  <c r="AY17" i="7"/>
  <c r="AX17" i="7"/>
  <c r="AW17" i="7"/>
  <c r="AV17" i="7"/>
  <c r="AY16" i="7"/>
  <c r="AX16" i="7"/>
  <c r="AU16" i="7" s="1"/>
  <c r="BF16" i="7" s="1"/>
  <c r="AW16" i="7"/>
  <c r="AV16" i="7"/>
  <c r="AY15" i="7"/>
  <c r="AX15" i="7"/>
  <c r="AW15" i="7"/>
  <c r="AV15" i="7"/>
  <c r="BA14" i="7"/>
  <c r="AY13" i="7"/>
  <c r="AX13" i="7"/>
  <c r="AW13" i="7"/>
  <c r="AV13" i="7"/>
  <c r="AY12" i="7"/>
  <c r="AX12" i="7"/>
  <c r="AW12" i="7"/>
  <c r="AV12" i="7"/>
  <c r="AY11" i="7"/>
  <c r="AX11" i="7"/>
  <c r="AW11" i="7"/>
  <c r="AV11" i="7"/>
  <c r="BA10" i="7"/>
  <c r="AY9" i="7"/>
  <c r="AX9" i="7"/>
  <c r="AW9" i="7"/>
  <c r="AV9" i="7"/>
  <c r="AY8" i="7"/>
  <c r="AX8" i="7"/>
  <c r="AW8" i="7"/>
  <c r="AV8" i="7"/>
  <c r="AY7" i="7"/>
  <c r="AX7" i="7"/>
  <c r="AW7" i="7"/>
  <c r="AV7" i="7"/>
  <c r="AE30" i="7"/>
  <c r="AD30" i="7"/>
  <c r="AC30" i="7"/>
  <c r="AB30" i="7"/>
  <c r="Z30" i="7"/>
  <c r="Y30" i="7"/>
  <c r="AY30" i="7" s="1"/>
  <c r="BJ30" i="7" s="1"/>
  <c r="X30" i="7"/>
  <c r="W30" i="7"/>
  <c r="V30" i="7"/>
  <c r="AV30" i="7" s="1"/>
  <c r="T30" i="7"/>
  <c r="AA29" i="7"/>
  <c r="S29" i="7" s="1"/>
  <c r="U29" i="7"/>
  <c r="AA28" i="7"/>
  <c r="U28" i="7"/>
  <c r="AA27" i="7"/>
  <c r="U27" i="7"/>
  <c r="R27" i="7"/>
  <c r="R30" i="7" s="1"/>
  <c r="AU15" i="7" l="1"/>
  <c r="BF15" i="7" s="1"/>
  <c r="U30" i="7"/>
  <c r="AU31" i="7"/>
  <c r="BF31" i="7" s="1"/>
  <c r="S28" i="7"/>
  <c r="AU29" i="7"/>
  <c r="BF29" i="7" s="1"/>
  <c r="AA30" i="7"/>
  <c r="AU27" i="7"/>
  <c r="BF27" i="7" s="1"/>
  <c r="AU39" i="7"/>
  <c r="BF39" i="7" s="1"/>
  <c r="AU41" i="7"/>
  <c r="BF41" i="7" s="1"/>
  <c r="AU48" i="7"/>
  <c r="BF48" i="7" s="1"/>
  <c r="AU33" i="7"/>
  <c r="BF33" i="7" s="1"/>
  <c r="AW30" i="7"/>
  <c r="BH30" i="7" s="1"/>
  <c r="AU21" i="7"/>
  <c r="BF21" i="7" s="1"/>
  <c r="AU28" i="7"/>
  <c r="BF28" i="7" s="1"/>
  <c r="AX30" i="7"/>
  <c r="BI30" i="7" s="1"/>
  <c r="AU36" i="7"/>
  <c r="BF36" i="7" s="1"/>
  <c r="AU40" i="7"/>
  <c r="BF40" i="7" s="1"/>
  <c r="AU47" i="7"/>
  <c r="BF47" i="7" s="1"/>
  <c r="AU49" i="7"/>
  <c r="BF49" i="7" s="1"/>
  <c r="AU19" i="7"/>
  <c r="BF19" i="7" s="1"/>
  <c r="AU44" i="7"/>
  <c r="BF44" i="7" s="1"/>
  <c r="AU13" i="7"/>
  <c r="BF13" i="7" s="1"/>
  <c r="AU11" i="7"/>
  <c r="BF11" i="7" s="1"/>
  <c r="AU30" i="7"/>
  <c r="BF30" i="7" s="1"/>
  <c r="BG30" i="7"/>
  <c r="AU8" i="7"/>
  <c r="BF8" i="7" s="1"/>
  <c r="AU17" i="7"/>
  <c r="BF17" i="7" s="1"/>
  <c r="AU20" i="7"/>
  <c r="BF20" i="7" s="1"/>
  <c r="AU7" i="7"/>
  <c r="BF7" i="7" s="1"/>
  <c r="AU9" i="7"/>
  <c r="BF9" i="7" s="1"/>
  <c r="AU12" i="7"/>
  <c r="BF12" i="7" s="1"/>
  <c r="AU23" i="7"/>
  <c r="BF23" i="7" s="1"/>
  <c r="S27" i="7"/>
  <c r="AE10" i="7"/>
  <c r="AD10" i="7"/>
  <c r="AC10" i="7"/>
  <c r="AB10" i="7"/>
  <c r="Z10" i="7"/>
  <c r="Y10" i="7"/>
  <c r="X10" i="7"/>
  <c r="W10" i="7"/>
  <c r="V10" i="7"/>
  <c r="AV10" i="7" s="1"/>
  <c r="BG10" i="7" s="1"/>
  <c r="T10" i="7"/>
  <c r="AA9" i="7"/>
  <c r="U9" i="7"/>
  <c r="AA8" i="7"/>
  <c r="U8" i="7"/>
  <c r="S8" i="7" s="1"/>
  <c r="AA7" i="7"/>
  <c r="AA10" i="7" s="1"/>
  <c r="U7" i="7"/>
  <c r="R7" i="7"/>
  <c r="R10" i="7" s="1"/>
  <c r="S9" i="7" l="1"/>
  <c r="S30" i="7"/>
  <c r="BK30" i="7" s="1"/>
  <c r="U10" i="7"/>
  <c r="AY10" i="7"/>
  <c r="BJ10" i="7" s="1"/>
  <c r="AW10" i="7"/>
  <c r="BH10" i="7" s="1"/>
  <c r="AX10" i="7"/>
  <c r="BI10" i="7" s="1"/>
  <c r="S7" i="7"/>
  <c r="S10" i="7" s="1"/>
  <c r="AU10" i="7" l="1"/>
  <c r="BF10" i="7" s="1"/>
  <c r="AE38" i="7" l="1"/>
  <c r="AD38" i="7"/>
  <c r="AC38" i="7"/>
  <c r="AB38" i="7"/>
  <c r="Z38" i="7"/>
  <c r="Y38" i="7"/>
  <c r="AY38" i="7" s="1"/>
  <c r="BJ38" i="7" s="1"/>
  <c r="X38" i="7"/>
  <c r="AX38" i="7" s="1"/>
  <c r="BI38" i="7" s="1"/>
  <c r="W38" i="7"/>
  <c r="V38" i="7"/>
  <c r="T38" i="7"/>
  <c r="AA37" i="7"/>
  <c r="U37" i="7"/>
  <c r="AA36" i="7"/>
  <c r="U36" i="7"/>
  <c r="S36" i="7" s="1"/>
  <c r="AA35" i="7"/>
  <c r="U35" i="7"/>
  <c r="R35" i="7"/>
  <c r="R38" i="7" s="1"/>
  <c r="S37" i="7" l="1"/>
  <c r="AV38" i="7"/>
  <c r="AW38" i="7"/>
  <c r="BH38" i="7" s="1"/>
  <c r="U38" i="7"/>
  <c r="AA38" i="7"/>
  <c r="S35" i="7"/>
  <c r="S38" i="7" s="1"/>
  <c r="BK38" i="7" s="1"/>
  <c r="AE34" i="7"/>
  <c r="AD34" i="7"/>
  <c r="AC34" i="7"/>
  <c r="AB34" i="7"/>
  <c r="Z34" i="7"/>
  <c r="Y34" i="7"/>
  <c r="X34" i="7"/>
  <c r="W34" i="7"/>
  <c r="AW34" i="7" s="1"/>
  <c r="BH34" i="7" s="1"/>
  <c r="V34" i="7"/>
  <c r="AV34" i="7" s="1"/>
  <c r="T34" i="7"/>
  <c r="AA33" i="7"/>
  <c r="U33" i="7"/>
  <c r="AA32" i="7"/>
  <c r="U32" i="7"/>
  <c r="AA31" i="7"/>
  <c r="U31" i="7"/>
  <c r="R31" i="7"/>
  <c r="R34" i="7" s="1"/>
  <c r="AY34" i="7" l="1"/>
  <c r="BJ34" i="7" s="1"/>
  <c r="BG34" i="7"/>
  <c r="AX34" i="7"/>
  <c r="BI34" i="7" s="1"/>
  <c r="AU38" i="7"/>
  <c r="BF38" i="7" s="1"/>
  <c r="BG38" i="7"/>
  <c r="S33" i="7"/>
  <c r="AA34" i="7"/>
  <c r="S32" i="7"/>
  <c r="U34" i="7"/>
  <c r="S31" i="7"/>
  <c r="AU34" i="7" l="1"/>
  <c r="BF34" i="7" s="1"/>
  <c r="S34" i="7"/>
  <c r="BK34" i="7" s="1"/>
  <c r="AE18" i="7" l="1"/>
  <c r="AD18" i="7"/>
  <c r="AC18" i="7"/>
  <c r="AB18" i="7"/>
  <c r="Z18" i="7"/>
  <c r="Y18" i="7"/>
  <c r="AY18" i="7" s="1"/>
  <c r="BJ18" i="7" s="1"/>
  <c r="X18" i="7"/>
  <c r="W18" i="7"/>
  <c r="V18" i="7"/>
  <c r="T18" i="7"/>
  <c r="AA17" i="7"/>
  <c r="U17" i="7"/>
  <c r="AA16" i="7"/>
  <c r="U16" i="7"/>
  <c r="S16" i="7" s="1"/>
  <c r="AA15" i="7"/>
  <c r="U15" i="7"/>
  <c r="R15" i="7"/>
  <c r="R18" i="7" s="1"/>
  <c r="AW18" i="7" l="1"/>
  <c r="BH18" i="7" s="1"/>
  <c r="AX18" i="7"/>
  <c r="BI18" i="7" s="1"/>
  <c r="AV18" i="7"/>
  <c r="S17" i="7"/>
  <c r="U18" i="7"/>
  <c r="S15" i="7"/>
  <c r="AA18" i="7"/>
  <c r="S18" i="7" l="1"/>
  <c r="BK18" i="7" s="1"/>
  <c r="BG18" i="7"/>
  <c r="AU18" i="7"/>
  <c r="BF18" i="7" s="1"/>
  <c r="AE26" i="7"/>
  <c r="AD26" i="7"/>
  <c r="AC26" i="7"/>
  <c r="AB26" i="7"/>
  <c r="Z26" i="7"/>
  <c r="Y26" i="7"/>
  <c r="X26" i="7"/>
  <c r="AX26" i="7" s="1"/>
  <c r="BI26" i="7" s="1"/>
  <c r="W26" i="7"/>
  <c r="V26" i="7"/>
  <c r="T26" i="7"/>
  <c r="AA25" i="7"/>
  <c r="U25" i="7"/>
  <c r="S25" i="7" s="1"/>
  <c r="AA24" i="7"/>
  <c r="S24" i="7" s="1"/>
  <c r="U24" i="7"/>
  <c r="AA23" i="7"/>
  <c r="U23" i="7"/>
  <c r="R23" i="7"/>
  <c r="R26" i="7" s="1"/>
  <c r="AV26" i="7" l="1"/>
  <c r="AY26" i="7"/>
  <c r="BJ26" i="7" s="1"/>
  <c r="BG26" i="7"/>
  <c r="AW26" i="7"/>
  <c r="BH26" i="7" s="1"/>
  <c r="U26" i="7"/>
  <c r="AA26" i="7"/>
  <c r="S23" i="7"/>
  <c r="S26" i="7" s="1"/>
  <c r="BK26" i="7" s="1"/>
  <c r="AU26" i="7" l="1"/>
  <c r="BF26" i="7" s="1"/>
  <c r="AY22" i="7"/>
  <c r="BJ22" i="7" s="1"/>
  <c r="AX22" i="7"/>
  <c r="BI22" i="7" s="1"/>
  <c r="AV22" i="7"/>
  <c r="BG22" i="7" l="1"/>
  <c r="AW22" i="7"/>
  <c r="BH22" i="7" s="1"/>
  <c r="AU22" i="7" l="1"/>
  <c r="BF22" i="7" s="1"/>
  <c r="BK22" i="7"/>
  <c r="AE42" i="7"/>
  <c r="AD42" i="7"/>
  <c r="AC42" i="7"/>
  <c r="AB42" i="7"/>
  <c r="Z42" i="7"/>
  <c r="T42" i="7"/>
  <c r="AA41" i="7"/>
  <c r="Y41" i="7"/>
  <c r="X41" i="7"/>
  <c r="W41" i="7"/>
  <c r="AA40" i="7"/>
  <c r="Y40" i="7"/>
  <c r="X40" i="7"/>
  <c r="W40" i="7"/>
  <c r="W42" i="7" s="1"/>
  <c r="AW42" i="7" s="1"/>
  <c r="BH42" i="7" s="1"/>
  <c r="V40" i="7"/>
  <c r="AA39" i="7"/>
  <c r="Y39" i="7"/>
  <c r="X39" i="7"/>
  <c r="V39" i="7"/>
  <c r="R39" i="7"/>
  <c r="R42" i="7" s="1"/>
  <c r="V42" i="7" l="1"/>
  <c r="AV42" i="7" s="1"/>
  <c r="U40" i="7"/>
  <c r="S40" i="7" s="1"/>
  <c r="Y42" i="7"/>
  <c r="AY42" i="7" s="1"/>
  <c r="BJ42" i="7" s="1"/>
  <c r="U41" i="7"/>
  <c r="S41" i="7" s="1"/>
  <c r="AA42" i="7"/>
  <c r="U39" i="7"/>
  <c r="X42" i="7"/>
  <c r="AX42" i="7" s="1"/>
  <c r="BI42" i="7" s="1"/>
  <c r="BG42" i="7" l="1"/>
  <c r="AU42" i="7"/>
  <c r="BF42" i="7" s="1"/>
  <c r="S39" i="7"/>
  <c r="S42" i="7" s="1"/>
  <c r="BK42" i="7" s="1"/>
  <c r="U42" i="7"/>
  <c r="AS17" i="7" l="1"/>
  <c r="AR17" i="7"/>
  <c r="AQ17" i="7"/>
  <c r="AP17" i="7"/>
  <c r="AO17" i="7" s="1"/>
  <c r="AM17" i="7"/>
  <c r="AL17" i="7"/>
  <c r="AK17" i="7"/>
  <c r="AJ17" i="7"/>
  <c r="AS16" i="7"/>
  <c r="AR16" i="7"/>
  <c r="AQ16" i="7"/>
  <c r="AP16" i="7"/>
  <c r="AO16" i="7" s="1"/>
  <c r="AM16" i="7"/>
  <c r="AL16" i="7"/>
  <c r="AK16" i="7"/>
  <c r="AJ16" i="7"/>
  <c r="AS15" i="7"/>
  <c r="AS18" i="7" s="1"/>
  <c r="AR15" i="7"/>
  <c r="AR18" i="7" s="1"/>
  <c r="AQ15" i="7"/>
  <c r="AQ18" i="7" s="1"/>
  <c r="AP15" i="7"/>
  <c r="AN15" i="7"/>
  <c r="AN18" i="7" s="1"/>
  <c r="AM15" i="7"/>
  <c r="AM18" i="7" s="1"/>
  <c r="AL15" i="7"/>
  <c r="AL18" i="7" s="1"/>
  <c r="AK15" i="7"/>
  <c r="AJ15" i="7"/>
  <c r="AH15" i="7"/>
  <c r="AH18" i="7" s="1"/>
  <c r="AF15" i="7"/>
  <c r="AF18" i="7" s="1"/>
  <c r="AI17" i="7" l="1"/>
  <c r="AG17" i="7" s="1"/>
  <c r="AJ18" i="7"/>
  <c r="AK18" i="7"/>
  <c r="AO15" i="7"/>
  <c r="AO18" i="7" s="1"/>
  <c r="AI16" i="7"/>
  <c r="AG16" i="7" s="1"/>
  <c r="AP18" i="7"/>
  <c r="AI15" i="7"/>
  <c r="AG15" i="7" l="1"/>
  <c r="AG18" i="7" s="1"/>
  <c r="AI18" i="7"/>
  <c r="AY14" i="7" l="1"/>
  <c r="BJ14" i="7" s="1"/>
  <c r="AX14" i="7"/>
  <c r="BI14" i="7" s="1"/>
  <c r="AW14" i="7"/>
  <c r="BH14" i="7" s="1"/>
  <c r="AV14" i="7" l="1"/>
  <c r="AU14" i="7" l="1"/>
  <c r="BF14" i="7" s="1"/>
  <c r="BG14" i="7"/>
  <c r="BK14" i="7"/>
  <c r="AX46" i="7"/>
  <c r="BI46" i="7" s="1"/>
  <c r="AW46" i="7"/>
  <c r="BH46" i="7" s="1"/>
  <c r="AV46" i="7"/>
  <c r="BG46" i="7" l="1"/>
  <c r="AY46" i="7"/>
  <c r="BJ46" i="7" s="1"/>
  <c r="BK46" i="7" l="1"/>
  <c r="AU46" i="7"/>
  <c r="BF46" i="7" s="1"/>
  <c r="AE50" i="7"/>
  <c r="AD50" i="7"/>
  <c r="AC50" i="7"/>
  <c r="AB50" i="7"/>
  <c r="Z50" i="7"/>
  <c r="Y50" i="7"/>
  <c r="AY50" i="7" s="1"/>
  <c r="BJ50" i="7" s="1"/>
  <c r="X50" i="7"/>
  <c r="W50" i="7"/>
  <c r="AW50" i="7" s="1"/>
  <c r="BH50" i="7" s="1"/>
  <c r="V50" i="7"/>
  <c r="AV50" i="7" s="1"/>
  <c r="BG50" i="7" s="1"/>
  <c r="T50" i="7"/>
  <c r="AA49" i="7"/>
  <c r="U49" i="7"/>
  <c r="AA48" i="7"/>
  <c r="U48" i="7"/>
  <c r="AA47" i="7"/>
  <c r="U47" i="7"/>
  <c r="R47" i="7"/>
  <c r="R50" i="7" s="1"/>
  <c r="AX50" i="7" l="1"/>
  <c r="S48" i="7"/>
  <c r="AA50" i="7"/>
  <c r="S49" i="7"/>
  <c r="U50" i="7"/>
  <c r="S47" i="7"/>
  <c r="AU50" i="7" l="1"/>
  <c r="BF50" i="7" s="1"/>
  <c r="BI50" i="7"/>
  <c r="S50" i="7"/>
  <c r="C13" i="5"/>
  <c r="C14" i="5"/>
  <c r="C15" i="5"/>
  <c r="C16" i="5"/>
  <c r="Q53" i="7"/>
  <c r="P53" i="7"/>
  <c r="O53" i="7"/>
  <c r="N53" i="7"/>
  <c r="Q52" i="7"/>
  <c r="P52" i="7"/>
  <c r="O52" i="7"/>
  <c r="N52" i="7"/>
  <c r="K52" i="7"/>
  <c r="I52" i="7"/>
  <c r="H52" i="7"/>
  <c r="Q51" i="7"/>
  <c r="P51" i="7"/>
  <c r="O51" i="7"/>
  <c r="N51" i="7"/>
  <c r="L51" i="7"/>
  <c r="L54" i="7" s="1"/>
  <c r="K51" i="7"/>
  <c r="I51" i="7"/>
  <c r="H51" i="7"/>
  <c r="F51" i="7"/>
  <c r="Q50" i="7"/>
  <c r="P50" i="7"/>
  <c r="O50" i="7"/>
  <c r="N50" i="7"/>
  <c r="L50" i="7"/>
  <c r="K50" i="7"/>
  <c r="J50" i="7"/>
  <c r="I50" i="7"/>
  <c r="H50" i="7"/>
  <c r="F50" i="7"/>
  <c r="M49" i="7"/>
  <c r="M50" i="7" s="1"/>
  <c r="G49" i="7"/>
  <c r="G48" i="7"/>
  <c r="E48" i="7" s="1"/>
  <c r="G47" i="7"/>
  <c r="D47" i="7"/>
  <c r="D50" i="7" s="1"/>
  <c r="Q46" i="7"/>
  <c r="P46" i="7"/>
  <c r="O46" i="7"/>
  <c r="N46" i="7"/>
  <c r="L46" i="7"/>
  <c r="K46" i="7"/>
  <c r="J46" i="7"/>
  <c r="I46" i="7"/>
  <c r="H46" i="7"/>
  <c r="F46" i="7"/>
  <c r="M45" i="7"/>
  <c r="G45" i="7"/>
  <c r="E45" i="7" s="1"/>
  <c r="M44" i="7"/>
  <c r="G44" i="7"/>
  <c r="M43" i="7"/>
  <c r="G43" i="7"/>
  <c r="D43" i="7"/>
  <c r="D46" i="7" s="1"/>
  <c r="Q42" i="7"/>
  <c r="P42" i="7"/>
  <c r="O42" i="7"/>
  <c r="N42" i="7"/>
  <c r="L42" i="7"/>
  <c r="J42" i="7"/>
  <c r="I42" i="7"/>
  <c r="H42" i="7"/>
  <c r="F42" i="7"/>
  <c r="M41" i="7"/>
  <c r="K41" i="7"/>
  <c r="G41" i="7" s="1"/>
  <c r="E41" i="7" s="1"/>
  <c r="M40" i="7"/>
  <c r="G40" i="7"/>
  <c r="M39" i="7"/>
  <c r="G39" i="7"/>
  <c r="D39" i="7"/>
  <c r="D42" i="7" s="1"/>
  <c r="Q38" i="7"/>
  <c r="P38" i="7"/>
  <c r="O38" i="7"/>
  <c r="N38" i="7"/>
  <c r="L38" i="7"/>
  <c r="K38" i="7"/>
  <c r="J38" i="7"/>
  <c r="I38" i="7"/>
  <c r="H38" i="7"/>
  <c r="F38" i="7"/>
  <c r="M37" i="7"/>
  <c r="M38" i="7" s="1"/>
  <c r="G37" i="7"/>
  <c r="G36" i="7"/>
  <c r="E36" i="7" s="1"/>
  <c r="G35" i="7"/>
  <c r="E35" i="7" s="1"/>
  <c r="D35" i="7"/>
  <c r="D38" i="7" s="1"/>
  <c r="Q34" i="7"/>
  <c r="P34" i="7"/>
  <c r="O34" i="7"/>
  <c r="N34" i="7"/>
  <c r="L34" i="7"/>
  <c r="K34" i="7"/>
  <c r="F34" i="7"/>
  <c r="M33" i="7"/>
  <c r="J33" i="7"/>
  <c r="J53" i="7" s="1"/>
  <c r="I33" i="7"/>
  <c r="I53" i="7" s="1"/>
  <c r="H33" i="7"/>
  <c r="H34" i="7" s="1"/>
  <c r="M32" i="7"/>
  <c r="J32" i="7"/>
  <c r="G32" i="7" s="1"/>
  <c r="M31" i="7"/>
  <c r="J31" i="7"/>
  <c r="J51" i="7" s="1"/>
  <c r="D31" i="7"/>
  <c r="D34" i="7" s="1"/>
  <c r="Q30" i="7"/>
  <c r="P30" i="7"/>
  <c r="O30" i="7"/>
  <c r="N30" i="7"/>
  <c r="L30" i="7"/>
  <c r="K30" i="7"/>
  <c r="J30" i="7"/>
  <c r="I30" i="7"/>
  <c r="H30" i="7"/>
  <c r="F30" i="7"/>
  <c r="M29" i="7"/>
  <c r="G29" i="7"/>
  <c r="M28" i="7"/>
  <c r="G28" i="7"/>
  <c r="M27" i="7"/>
  <c r="G27" i="7"/>
  <c r="D27" i="7"/>
  <c r="D30" i="7" s="1"/>
  <c r="Q26" i="7"/>
  <c r="P26" i="7"/>
  <c r="O26" i="7"/>
  <c r="N26" i="7"/>
  <c r="L26" i="7"/>
  <c r="K26" i="7"/>
  <c r="J26" i="7"/>
  <c r="I26" i="7"/>
  <c r="H26" i="7"/>
  <c r="F26" i="7"/>
  <c r="M25" i="7"/>
  <c r="M26" i="7" s="1"/>
  <c r="G25" i="7"/>
  <c r="G24" i="7"/>
  <c r="E24" i="7" s="1"/>
  <c r="G23" i="7"/>
  <c r="E23" i="7" s="1"/>
  <c r="D23" i="7"/>
  <c r="D26" i="7" s="1"/>
  <c r="Q22" i="7"/>
  <c r="P22" i="7"/>
  <c r="O22" i="7"/>
  <c r="N22" i="7"/>
  <c r="M22" i="7"/>
  <c r="L22" i="7"/>
  <c r="K22" i="7"/>
  <c r="J22" i="7"/>
  <c r="I22" i="7"/>
  <c r="H22" i="7"/>
  <c r="F22" i="7"/>
  <c r="G21" i="7"/>
  <c r="E21" i="7" s="1"/>
  <c r="G20" i="7"/>
  <c r="E20" i="7" s="1"/>
  <c r="G19" i="7"/>
  <c r="D19" i="7"/>
  <c r="D22" i="7" s="1"/>
  <c r="Q18" i="7"/>
  <c r="P18" i="7"/>
  <c r="O18" i="7"/>
  <c r="N18" i="7"/>
  <c r="L18" i="7"/>
  <c r="K18" i="7"/>
  <c r="J18" i="7"/>
  <c r="I18" i="7"/>
  <c r="H18" i="7"/>
  <c r="F18" i="7"/>
  <c r="M17" i="7"/>
  <c r="G17" i="7"/>
  <c r="M16" i="7"/>
  <c r="G16" i="7"/>
  <c r="M15" i="7"/>
  <c r="G15" i="7"/>
  <c r="D15" i="7"/>
  <c r="D18" i="7" s="1"/>
  <c r="Q14" i="7"/>
  <c r="P14" i="7"/>
  <c r="O14" i="7"/>
  <c r="N14" i="7"/>
  <c r="L14" i="7"/>
  <c r="K14" i="7"/>
  <c r="J14" i="7"/>
  <c r="I14" i="7"/>
  <c r="H14" i="7"/>
  <c r="F14" i="7"/>
  <c r="M13" i="7"/>
  <c r="G13" i="7"/>
  <c r="E13" i="7" s="1"/>
  <c r="M12" i="7"/>
  <c r="G12" i="7"/>
  <c r="M11" i="7"/>
  <c r="G11" i="7"/>
  <c r="D11" i="7"/>
  <c r="D14" i="7" s="1"/>
  <c r="Q10" i="7"/>
  <c r="P10" i="7"/>
  <c r="O10" i="7"/>
  <c r="N10" i="7"/>
  <c r="L10" i="7"/>
  <c r="K10" i="7"/>
  <c r="J10" i="7"/>
  <c r="I10" i="7"/>
  <c r="H10" i="7"/>
  <c r="F10" i="7"/>
  <c r="M9" i="7"/>
  <c r="G9" i="7"/>
  <c r="M8" i="7"/>
  <c r="G8" i="7"/>
  <c r="M7" i="7"/>
  <c r="G7" i="7"/>
  <c r="D7" i="7"/>
  <c r="D10" i="7" s="1"/>
  <c r="AE53" i="7"/>
  <c r="AD53" i="7"/>
  <c r="AC53" i="7"/>
  <c r="AB53" i="7"/>
  <c r="X53" i="7"/>
  <c r="AE52" i="7"/>
  <c r="AD52" i="7"/>
  <c r="AC52" i="7"/>
  <c r="AB52" i="7"/>
  <c r="Y52" i="7"/>
  <c r="AY52" i="7" s="1"/>
  <c r="W52" i="7"/>
  <c r="V52" i="7"/>
  <c r="AE51" i="7"/>
  <c r="AD51" i="7"/>
  <c r="AC51" i="7"/>
  <c r="AB51" i="7"/>
  <c r="Z51" i="7"/>
  <c r="Z54" i="7" s="1"/>
  <c r="Y51" i="7"/>
  <c r="W51" i="7"/>
  <c r="V51" i="7"/>
  <c r="T51" i="7"/>
  <c r="T54" i="7" s="1"/>
  <c r="AS49" i="7"/>
  <c r="AR49" i="7"/>
  <c r="AQ49" i="7"/>
  <c r="AP49" i="7"/>
  <c r="AM49" i="7"/>
  <c r="AL49" i="7"/>
  <c r="AK49" i="7"/>
  <c r="AJ49" i="7"/>
  <c r="AS48" i="7"/>
  <c r="AR48" i="7"/>
  <c r="AQ48" i="7"/>
  <c r="AP48" i="7"/>
  <c r="AM48" i="7"/>
  <c r="AL48" i="7"/>
  <c r="AK48" i="7"/>
  <c r="AJ48" i="7"/>
  <c r="AS47" i="7"/>
  <c r="AR47" i="7"/>
  <c r="AR50" i="7" s="1"/>
  <c r="AQ47" i="7"/>
  <c r="AP47" i="7"/>
  <c r="AM47" i="7"/>
  <c r="AL47" i="7"/>
  <c r="AK47" i="7"/>
  <c r="AJ47" i="7"/>
  <c r="AJ50" i="7" s="1"/>
  <c r="AH47" i="7"/>
  <c r="AH50" i="7" s="1"/>
  <c r="AS45" i="7"/>
  <c r="AR45" i="7"/>
  <c r="AQ45" i="7"/>
  <c r="AP45" i="7"/>
  <c r="AM45" i="7"/>
  <c r="AL45" i="7"/>
  <c r="AK45" i="7"/>
  <c r="AJ45" i="7"/>
  <c r="AS44" i="7"/>
  <c r="AR44" i="7"/>
  <c r="AQ44" i="7"/>
  <c r="AP44" i="7"/>
  <c r="AM44" i="7"/>
  <c r="AL44" i="7"/>
  <c r="AK44" i="7"/>
  <c r="AJ44" i="7"/>
  <c r="AS43" i="7"/>
  <c r="AS46" i="7" s="1"/>
  <c r="AR43" i="7"/>
  <c r="AQ43" i="7"/>
  <c r="AP43" i="7"/>
  <c r="AP46" i="7" s="1"/>
  <c r="AN43" i="7"/>
  <c r="AN46" i="7" s="1"/>
  <c r="AM43" i="7"/>
  <c r="AL43" i="7"/>
  <c r="AK43" i="7"/>
  <c r="AJ43" i="7"/>
  <c r="AH43" i="7"/>
  <c r="AS41" i="7"/>
  <c r="AR41" i="7"/>
  <c r="AQ41" i="7"/>
  <c r="AP41" i="7"/>
  <c r="AL41" i="7"/>
  <c r="AK41" i="7"/>
  <c r="AJ41" i="7"/>
  <c r="AS40" i="7"/>
  <c r="AR40" i="7"/>
  <c r="AQ40" i="7"/>
  <c r="AP40" i="7"/>
  <c r="AM40" i="7"/>
  <c r="AL40" i="7"/>
  <c r="AK40" i="7"/>
  <c r="AJ40" i="7"/>
  <c r="AS39" i="7"/>
  <c r="AR39" i="7"/>
  <c r="AQ39" i="7"/>
  <c r="AP39" i="7"/>
  <c r="AN39" i="7"/>
  <c r="AN42" i="7" s="1"/>
  <c r="AM39" i="7"/>
  <c r="AL39" i="7"/>
  <c r="AK39" i="7"/>
  <c r="AJ39" i="7"/>
  <c r="AH39" i="7"/>
  <c r="AH42" i="7" s="1"/>
  <c r="AS37" i="7"/>
  <c r="AR37" i="7"/>
  <c r="AQ37" i="7"/>
  <c r="AP37" i="7"/>
  <c r="AM37" i="7"/>
  <c r="AL37" i="7"/>
  <c r="AK37" i="7"/>
  <c r="AJ37" i="7"/>
  <c r="AS36" i="7"/>
  <c r="AR36" i="7"/>
  <c r="AQ36" i="7"/>
  <c r="AP36" i="7"/>
  <c r="AM36" i="7"/>
  <c r="AL36" i="7"/>
  <c r="AK36" i="7"/>
  <c r="AJ36" i="7"/>
  <c r="AS35" i="7"/>
  <c r="AS38" i="7" s="1"/>
  <c r="AR35" i="7"/>
  <c r="AQ35" i="7"/>
  <c r="AP35" i="7"/>
  <c r="AN35" i="7"/>
  <c r="AN38" i="7" s="1"/>
  <c r="AM35" i="7"/>
  <c r="AL35" i="7"/>
  <c r="AK35" i="7"/>
  <c r="AJ35" i="7"/>
  <c r="AH35" i="7"/>
  <c r="AS33" i="7"/>
  <c r="AR33" i="7"/>
  <c r="AQ33" i="7"/>
  <c r="AP33" i="7"/>
  <c r="AM33" i="7"/>
  <c r="AL33" i="7"/>
  <c r="V53" i="7"/>
  <c r="AS32" i="7"/>
  <c r="AR32" i="7"/>
  <c r="AQ32" i="7"/>
  <c r="AP32" i="7"/>
  <c r="AM32" i="7"/>
  <c r="AK32" i="7"/>
  <c r="AJ32" i="7"/>
  <c r="AS31" i="7"/>
  <c r="AR31" i="7"/>
  <c r="AQ31" i="7"/>
  <c r="AP31" i="7"/>
  <c r="AN31" i="7"/>
  <c r="AN34" i="7" s="1"/>
  <c r="AM31" i="7"/>
  <c r="AK31" i="7"/>
  <c r="AJ31" i="7"/>
  <c r="AH31" i="7"/>
  <c r="AF31" i="7" s="1"/>
  <c r="AF34" i="7" s="1"/>
  <c r="AS29" i="7"/>
  <c r="AR29" i="7"/>
  <c r="AQ29" i="7"/>
  <c r="AP29" i="7"/>
  <c r="AM29" i="7"/>
  <c r="AL29" i="7"/>
  <c r="AK29" i="7"/>
  <c r="AJ29" i="7"/>
  <c r="AS28" i="7"/>
  <c r="AR28" i="7"/>
  <c r="AQ28" i="7"/>
  <c r="AP28" i="7"/>
  <c r="AM28" i="7"/>
  <c r="AL28" i="7"/>
  <c r="AK28" i="7"/>
  <c r="AJ28" i="7"/>
  <c r="AS27" i="7"/>
  <c r="AS30" i="7" s="1"/>
  <c r="AR27" i="7"/>
  <c r="AQ27" i="7"/>
  <c r="AP27" i="7"/>
  <c r="AP30" i="7" s="1"/>
  <c r="AN27" i="7"/>
  <c r="AN30" i="7" s="1"/>
  <c r="AM27" i="7"/>
  <c r="AL27" i="7"/>
  <c r="AK27" i="7"/>
  <c r="AJ27" i="7"/>
  <c r="AH27" i="7"/>
  <c r="AH30" i="7" s="1"/>
  <c r="AS25" i="7"/>
  <c r="AR25" i="7"/>
  <c r="AQ25" i="7"/>
  <c r="AP25" i="7"/>
  <c r="AM25" i="7"/>
  <c r="AL25" i="7"/>
  <c r="AK25" i="7"/>
  <c r="AJ25" i="7"/>
  <c r="AS24" i="7"/>
  <c r="AR24" i="7"/>
  <c r="AQ24" i="7"/>
  <c r="AP24" i="7"/>
  <c r="AM24" i="7"/>
  <c r="AL24" i="7"/>
  <c r="AK24" i="7"/>
  <c r="AJ24" i="7"/>
  <c r="AS23" i="7"/>
  <c r="AR23" i="7"/>
  <c r="AQ23" i="7"/>
  <c r="AQ26" i="7" s="1"/>
  <c r="AP23" i="7"/>
  <c r="AN23" i="7"/>
  <c r="AN26" i="7" s="1"/>
  <c r="AM23" i="7"/>
  <c r="AL23" i="7"/>
  <c r="AK23" i="7"/>
  <c r="AJ23" i="7"/>
  <c r="AH23" i="7"/>
  <c r="AS21" i="7"/>
  <c r="AR21" i="7"/>
  <c r="AQ21" i="7"/>
  <c r="AP21" i="7"/>
  <c r="AM21" i="7"/>
  <c r="AL21" i="7"/>
  <c r="AK21" i="7"/>
  <c r="AJ21" i="7"/>
  <c r="AS20" i="7"/>
  <c r="AR20" i="7"/>
  <c r="AQ20" i="7"/>
  <c r="AP20" i="7"/>
  <c r="AM20" i="7"/>
  <c r="AL20" i="7"/>
  <c r="AK20" i="7"/>
  <c r="AJ20" i="7"/>
  <c r="AS19" i="7"/>
  <c r="AR19" i="7"/>
  <c r="AQ19" i="7"/>
  <c r="AQ22" i="7" s="1"/>
  <c r="AP19" i="7"/>
  <c r="AN19" i="7"/>
  <c r="AN22" i="7" s="1"/>
  <c r="AM19" i="7"/>
  <c r="AL19" i="7"/>
  <c r="AK19" i="7"/>
  <c r="AJ19" i="7"/>
  <c r="AH19" i="7"/>
  <c r="AH22" i="7" s="1"/>
  <c r="AS13" i="7"/>
  <c r="AR13" i="7"/>
  <c r="AQ13" i="7"/>
  <c r="AP13" i="7"/>
  <c r="AM13" i="7"/>
  <c r="AL13" i="7"/>
  <c r="AK13" i="7"/>
  <c r="AJ13" i="7"/>
  <c r="AS12" i="7"/>
  <c r="AR12" i="7"/>
  <c r="AQ12" i="7"/>
  <c r="AP12" i="7"/>
  <c r="AM12" i="7"/>
  <c r="AL12" i="7"/>
  <c r="AK12" i="7"/>
  <c r="AJ12" i="7"/>
  <c r="AS11" i="7"/>
  <c r="AR11" i="7"/>
  <c r="AR14" i="7" s="1"/>
  <c r="AQ11" i="7"/>
  <c r="AQ14" i="7" s="1"/>
  <c r="AP11" i="7"/>
  <c r="AN11" i="7"/>
  <c r="AN14" i="7" s="1"/>
  <c r="AM11" i="7"/>
  <c r="AL11" i="7"/>
  <c r="AK11" i="7"/>
  <c r="AJ11" i="7"/>
  <c r="AH11" i="7"/>
  <c r="AH14" i="7" s="1"/>
  <c r="AS9" i="7"/>
  <c r="AR9" i="7"/>
  <c r="AQ9" i="7"/>
  <c r="AP9" i="7"/>
  <c r="AM9" i="7"/>
  <c r="AL9" i="7"/>
  <c r="AK9" i="7"/>
  <c r="AJ9" i="7"/>
  <c r="AS8" i="7"/>
  <c r="AR8" i="7"/>
  <c r="AQ8" i="7"/>
  <c r="AP8" i="7"/>
  <c r="AM8" i="7"/>
  <c r="AL8" i="7"/>
  <c r="AK8" i="7"/>
  <c r="AJ8" i="7"/>
  <c r="AS7" i="7"/>
  <c r="AR7" i="7"/>
  <c r="AR10" i="7" s="1"/>
  <c r="AQ7" i="7"/>
  <c r="AP7" i="7"/>
  <c r="AN7" i="7"/>
  <c r="AN10" i="7" s="1"/>
  <c r="AM7" i="7"/>
  <c r="AL7" i="7"/>
  <c r="AK7" i="7"/>
  <c r="AJ7" i="7"/>
  <c r="AH7" i="7"/>
  <c r="E28" i="7" l="1"/>
  <c r="AP52" i="7"/>
  <c r="AX53" i="7"/>
  <c r="AV51" i="7"/>
  <c r="AW51" i="7"/>
  <c r="AS14" i="7"/>
  <c r="AV52" i="7"/>
  <c r="AW52" i="7"/>
  <c r="Q54" i="7"/>
  <c r="AV53" i="7"/>
  <c r="AR51" i="7"/>
  <c r="AS52" i="7"/>
  <c r="AL22" i="7"/>
  <c r="AS51" i="7"/>
  <c r="AY51" i="7"/>
  <c r="AS53" i="7"/>
  <c r="AH10" i="7"/>
  <c r="AF7" i="7"/>
  <c r="AF10" i="7" s="1"/>
  <c r="P54" i="7"/>
  <c r="O54" i="7"/>
  <c r="AL26" i="7"/>
  <c r="AR52" i="7"/>
  <c r="E25" i="7"/>
  <c r="E32" i="7"/>
  <c r="E8" i="7"/>
  <c r="E17" i="7"/>
  <c r="G22" i="7"/>
  <c r="M53" i="7"/>
  <c r="AM52" i="7"/>
  <c r="AJ52" i="7"/>
  <c r="AK51" i="7"/>
  <c r="G18" i="7"/>
  <c r="G38" i="7"/>
  <c r="G42" i="7"/>
  <c r="E9" i="7"/>
  <c r="G31" i="7"/>
  <c r="E31" i="7" s="1"/>
  <c r="E44" i="7"/>
  <c r="G14" i="7"/>
  <c r="E39" i="7"/>
  <c r="E49" i="7"/>
  <c r="D51" i="7"/>
  <c r="D54" i="7" s="1"/>
  <c r="E15" i="7"/>
  <c r="J34" i="7"/>
  <c r="G46" i="7"/>
  <c r="J52" i="7"/>
  <c r="J54" i="7" s="1"/>
  <c r="AL53" i="7"/>
  <c r="AK52" i="7"/>
  <c r="G10" i="7"/>
  <c r="E11" i="7"/>
  <c r="E16" i="7"/>
  <c r="E26" i="7"/>
  <c r="G30" i="7"/>
  <c r="M34" i="7"/>
  <c r="M42" i="7"/>
  <c r="M46" i="7"/>
  <c r="AK30" i="7"/>
  <c r="E7" i="7"/>
  <c r="E12" i="7"/>
  <c r="E19" i="7"/>
  <c r="E22" i="7" s="1"/>
  <c r="M30" i="7"/>
  <c r="E29" i="7"/>
  <c r="E40" i="7"/>
  <c r="G50" i="7"/>
  <c r="M51" i="7"/>
  <c r="M52" i="7"/>
  <c r="AI28" i="7"/>
  <c r="AK42" i="7"/>
  <c r="AO40" i="7"/>
  <c r="AF19" i="7"/>
  <c r="AF22" i="7" s="1"/>
  <c r="AO20" i="7"/>
  <c r="AL10" i="7"/>
  <c r="AM26" i="7"/>
  <c r="AM14" i="7"/>
  <c r="AR42" i="7"/>
  <c r="E14" i="5"/>
  <c r="AO41" i="7"/>
  <c r="AS34" i="7"/>
  <c r="AP34" i="7"/>
  <c r="E13" i="5"/>
  <c r="AI11" i="7"/>
  <c r="AK26" i="7"/>
  <c r="AI24" i="7"/>
  <c r="AO24" i="7"/>
  <c r="AO25" i="7"/>
  <c r="AF27" i="7"/>
  <c r="AF30" i="7" s="1"/>
  <c r="AK38" i="7"/>
  <c r="AO35" i="7"/>
  <c r="AI37" i="7"/>
  <c r="AI44" i="7"/>
  <c r="AO44" i="7"/>
  <c r="AI12" i="7"/>
  <c r="AO12" i="7"/>
  <c r="AM22" i="7"/>
  <c r="R51" i="7"/>
  <c r="R54" i="7" s="1"/>
  <c r="AK22" i="7"/>
  <c r="AO19" i="7"/>
  <c r="AO21" i="7"/>
  <c r="AR34" i="7"/>
  <c r="AB54" i="7"/>
  <c r="AR53" i="7"/>
  <c r="AI9" i="7"/>
  <c r="I54" i="7"/>
  <c r="AP22" i="7"/>
  <c r="M10" i="7"/>
  <c r="M14" i="7"/>
  <c r="M18" i="7"/>
  <c r="I34" i="7"/>
  <c r="K53" i="7"/>
  <c r="K54" i="7" s="1"/>
  <c r="F54" i="7"/>
  <c r="N54" i="7"/>
  <c r="AK10" i="7"/>
  <c r="AO7" i="7"/>
  <c r="AK14" i="7"/>
  <c r="AP14" i="7"/>
  <c r="AI21" i="7"/>
  <c r="AR26" i="7"/>
  <c r="AH34" i="7"/>
  <c r="AF35" i="7"/>
  <c r="AF38" i="7" s="1"/>
  <c r="AH38" i="7"/>
  <c r="AP42" i="7"/>
  <c r="AF43" i="7"/>
  <c r="AF46" i="7" s="1"/>
  <c r="AM46" i="7"/>
  <c r="AQ46" i="7"/>
  <c r="AI47" i="7"/>
  <c r="AM50" i="7"/>
  <c r="AS50" i="7"/>
  <c r="AO48" i="7"/>
  <c r="G26" i="7"/>
  <c r="E27" i="7"/>
  <c r="K42" i="7"/>
  <c r="E43" i="7"/>
  <c r="E47" i="7"/>
  <c r="G51" i="7"/>
  <c r="H53" i="7"/>
  <c r="H54" i="7" s="1"/>
  <c r="AL38" i="7"/>
  <c r="AR38" i="7"/>
  <c r="AQ10" i="7"/>
  <c r="AO8" i="7"/>
  <c r="AF11" i="7"/>
  <c r="AF14" i="7" s="1"/>
  <c r="AL14" i="7"/>
  <c r="AI13" i="7"/>
  <c r="AO13" i="7"/>
  <c r="AR22" i="7"/>
  <c r="AI20" i="7"/>
  <c r="AI25" i="7"/>
  <c r="AJ30" i="7"/>
  <c r="AI29" i="7"/>
  <c r="AO29" i="7"/>
  <c r="AQ34" i="7"/>
  <c r="AO32" i="7"/>
  <c r="AO37" i="7"/>
  <c r="AF39" i="7"/>
  <c r="AF42" i="7" s="1"/>
  <c r="AL42" i="7"/>
  <c r="AS42" i="7"/>
  <c r="AJ46" i="7"/>
  <c r="AR46" i="7"/>
  <c r="AL50" i="7"/>
  <c r="G33" i="7"/>
  <c r="E33" i="7" s="1"/>
  <c r="E37" i="7"/>
  <c r="E38" i="7" s="1"/>
  <c r="AL30" i="7"/>
  <c r="AM10" i="7"/>
  <c r="AI8" i="7"/>
  <c r="AO27" i="7"/>
  <c r="AO36" i="7"/>
  <c r="AI40" i="7"/>
  <c r="AI43" i="7"/>
  <c r="AO43" i="7"/>
  <c r="AO45" i="7"/>
  <c r="AI49" i="7"/>
  <c r="AJ10" i="7"/>
  <c r="AS10" i="7"/>
  <c r="AP10" i="7"/>
  <c r="AI19" i="7"/>
  <c r="AH26" i="7"/>
  <c r="AF23" i="7"/>
  <c r="AF26" i="7" s="1"/>
  <c r="AO9" i="7"/>
  <c r="AJ14" i="7"/>
  <c r="AS22" i="7"/>
  <c r="AJ26" i="7"/>
  <c r="AS26" i="7"/>
  <c r="AR30" i="7"/>
  <c r="AO28" i="7"/>
  <c r="AG28" i="7" s="1"/>
  <c r="AP26" i="7"/>
  <c r="AO23" i="7"/>
  <c r="X52" i="7"/>
  <c r="AX52" i="7" s="1"/>
  <c r="AP51" i="7"/>
  <c r="AQ53" i="7"/>
  <c r="AA53" i="7"/>
  <c r="AD54" i="7"/>
  <c r="AI7" i="7"/>
  <c r="AO11" i="7"/>
  <c r="AJ22" i="7"/>
  <c r="AI23" i="7"/>
  <c r="AO31" i="7"/>
  <c r="AL32" i="7"/>
  <c r="AI32" i="7" s="1"/>
  <c r="AO33" i="7"/>
  <c r="AI35" i="7"/>
  <c r="AM38" i="7"/>
  <c r="AQ38" i="7"/>
  <c r="AI36" i="7"/>
  <c r="AJ38" i="7"/>
  <c r="AP38" i="7"/>
  <c r="AQ42" i="7"/>
  <c r="AI45" i="7"/>
  <c r="AK46" i="7"/>
  <c r="AK50" i="7"/>
  <c r="AQ50" i="7"/>
  <c r="AO47" i="7"/>
  <c r="AI48" i="7"/>
  <c r="AO49" i="7"/>
  <c r="AP50" i="7"/>
  <c r="AP53" i="7"/>
  <c r="X51" i="7"/>
  <c r="AX51" i="7" s="1"/>
  <c r="AI27" i="7"/>
  <c r="AM30" i="7"/>
  <c r="AQ30" i="7"/>
  <c r="AL31" i="7"/>
  <c r="AI39" i="7"/>
  <c r="AJ42" i="7"/>
  <c r="AM41" i="7"/>
  <c r="AM42" i="7" s="1"/>
  <c r="Y53" i="7"/>
  <c r="AY53" i="7" s="1"/>
  <c r="AL46" i="7"/>
  <c r="AN47" i="7"/>
  <c r="AJ51" i="7"/>
  <c r="AH51" i="7"/>
  <c r="V54" i="7"/>
  <c r="AV54" i="7" s="1"/>
  <c r="AM34" i="7"/>
  <c r="W53" i="7"/>
  <c r="AW53" i="7" s="1"/>
  <c r="AK33" i="7"/>
  <c r="AK34" i="7" s="1"/>
  <c r="AC54" i="7"/>
  <c r="AQ52" i="7"/>
  <c r="AJ33" i="7"/>
  <c r="AO39" i="7"/>
  <c r="AH46" i="7"/>
  <c r="AA51" i="7"/>
  <c r="AM51" i="7"/>
  <c r="AQ51" i="7"/>
  <c r="AA52" i="7"/>
  <c r="AE54" i="7"/>
  <c r="E14" i="6"/>
  <c r="E4" i="6"/>
  <c r="E5" i="6"/>
  <c r="E6" i="6"/>
  <c r="E7" i="6"/>
  <c r="E8" i="6"/>
  <c r="E9" i="6"/>
  <c r="E10" i="6"/>
  <c r="E11" i="6"/>
  <c r="E12" i="6"/>
  <c r="E13" i="6"/>
  <c r="E3" i="6"/>
  <c r="C24" i="6"/>
  <c r="C14" i="6"/>
  <c r="C25" i="6" s="1"/>
  <c r="AU52" i="7" l="1"/>
  <c r="E50" i="7"/>
  <c r="AU51" i="7"/>
  <c r="AO52" i="7"/>
  <c r="AR54" i="7"/>
  <c r="AS54" i="7"/>
  <c r="G52" i="7"/>
  <c r="AU53" i="7"/>
  <c r="E42" i="7"/>
  <c r="E10" i="7"/>
  <c r="AG25" i="7"/>
  <c r="AI14" i="7"/>
  <c r="AJ53" i="7"/>
  <c r="AG37" i="7"/>
  <c r="E46" i="7"/>
  <c r="E52" i="7"/>
  <c r="AG44" i="7"/>
  <c r="AM53" i="7"/>
  <c r="AM54" i="7" s="1"/>
  <c r="AK53" i="7"/>
  <c r="AK54" i="7" s="1"/>
  <c r="U51" i="7"/>
  <c r="S51" i="7" s="1"/>
  <c r="E18" i="7"/>
  <c r="AG40" i="7"/>
  <c r="E30" i="7"/>
  <c r="AG20" i="7"/>
  <c r="M54" i="7"/>
  <c r="E14" i="7"/>
  <c r="AG9" i="7"/>
  <c r="AO22" i="7"/>
  <c r="AG47" i="7"/>
  <c r="AG21" i="7"/>
  <c r="AO38" i="7"/>
  <c r="D12" i="5"/>
  <c r="AO42" i="7"/>
  <c r="AO26" i="7"/>
  <c r="AG12" i="7"/>
  <c r="AG24" i="7"/>
  <c r="AI50" i="7"/>
  <c r="AL34" i="7"/>
  <c r="AO14" i="7"/>
  <c r="AG29" i="7"/>
  <c r="AG8" i="7"/>
  <c r="AO30" i="7"/>
  <c r="AQ54" i="7"/>
  <c r="AG49" i="7"/>
  <c r="AG45" i="7"/>
  <c r="AG36" i="7"/>
  <c r="AO46" i="7"/>
  <c r="G53" i="7"/>
  <c r="E53" i="7" s="1"/>
  <c r="G34" i="7"/>
  <c r="AO53" i="7"/>
  <c r="AG48" i="7"/>
  <c r="AG32" i="7"/>
  <c r="AG43" i="7"/>
  <c r="AG13" i="7"/>
  <c r="E51" i="7"/>
  <c r="G54" i="7"/>
  <c r="E34" i="7"/>
  <c r="AI41" i="7"/>
  <c r="AG41" i="7" s="1"/>
  <c r="AN51" i="7"/>
  <c r="AN54" i="7" s="1"/>
  <c r="AI31" i="7"/>
  <c r="AH54" i="7"/>
  <c r="AO50" i="7"/>
  <c r="AI46" i="7"/>
  <c r="AI38" i="7"/>
  <c r="AG35" i="7"/>
  <c r="AO34" i="7"/>
  <c r="AG23" i="7"/>
  <c r="AI26" i="7"/>
  <c r="AO10" i="7"/>
  <c r="AI33" i="7"/>
  <c r="AG33" i="7" s="1"/>
  <c r="X54" i="7"/>
  <c r="AX54" i="7" s="1"/>
  <c r="AL51" i="7"/>
  <c r="AG19" i="7"/>
  <c r="AI22" i="7"/>
  <c r="W54" i="7"/>
  <c r="AW54" i="7" s="1"/>
  <c r="AA54" i="7"/>
  <c r="AF47" i="7"/>
  <c r="AF50" i="7" s="1"/>
  <c r="AN50" i="7"/>
  <c r="AG39" i="7"/>
  <c r="U53" i="7"/>
  <c r="S53" i="7" s="1"/>
  <c r="Y54" i="7"/>
  <c r="AY54" i="7" s="1"/>
  <c r="AJ34" i="7"/>
  <c r="AG11" i="7"/>
  <c r="AI30" i="7"/>
  <c r="AG27" i="7"/>
  <c r="AG7" i="7"/>
  <c r="AI10" i="7"/>
  <c r="AO51" i="7"/>
  <c r="AP54" i="7"/>
  <c r="AL52" i="7"/>
  <c r="AI52" i="7" s="1"/>
  <c r="U52" i="7"/>
  <c r="S52" i="7" s="1"/>
  <c r="AE22" i="4"/>
  <c r="AD22" i="4"/>
  <c r="AC22" i="4"/>
  <c r="AB22" i="4"/>
  <c r="AA22" i="4"/>
  <c r="Z22" i="4"/>
  <c r="Y22" i="4"/>
  <c r="X22" i="4"/>
  <c r="W22" i="4"/>
  <c r="V22" i="4"/>
  <c r="T22" i="4"/>
  <c r="U21" i="4"/>
  <c r="S21" i="4" s="1"/>
  <c r="U20" i="4"/>
  <c r="S20" i="4" s="1"/>
  <c r="U19" i="4"/>
  <c r="S19" i="4" s="1"/>
  <c r="R19" i="4"/>
  <c r="R22" i="4" s="1"/>
  <c r="AG52" i="7" l="1"/>
  <c r="AU54" i="7"/>
  <c r="AI53" i="7"/>
  <c r="AG53" i="7" s="1"/>
  <c r="AJ54" i="7"/>
  <c r="AG50" i="7"/>
  <c r="AG10" i="7"/>
  <c r="AG26" i="7"/>
  <c r="AG46" i="7"/>
  <c r="AG22" i="7"/>
  <c r="AG14" i="7"/>
  <c r="AL54" i="7"/>
  <c r="AI42" i="7"/>
  <c r="AG42" i="7"/>
  <c r="AG30" i="7"/>
  <c r="AO54" i="7"/>
  <c r="AG38" i="7"/>
  <c r="E54" i="7"/>
  <c r="AF51" i="7"/>
  <c r="AF54" i="7" s="1"/>
  <c r="AI34" i="7"/>
  <c r="AG31" i="7"/>
  <c r="AG34" i="7" s="1"/>
  <c r="AI51" i="7"/>
  <c r="S54" i="7"/>
  <c r="U54" i="7"/>
  <c r="S22" i="4"/>
  <c r="U22" i="4"/>
  <c r="AG51" i="7" l="1"/>
  <c r="AG54" i="7" s="1"/>
  <c r="AI54" i="7"/>
  <c r="AE42" i="4"/>
  <c r="AD42" i="4"/>
  <c r="AC42" i="4"/>
  <c r="AB42" i="4"/>
  <c r="Z42" i="4"/>
  <c r="X42" i="4"/>
  <c r="W42" i="4"/>
  <c r="V42" i="4"/>
  <c r="T42" i="4"/>
  <c r="AA41" i="4"/>
  <c r="Y41" i="4"/>
  <c r="U41" i="4" s="1"/>
  <c r="S41" i="4" s="1"/>
  <c r="AA40" i="4"/>
  <c r="U40" i="4"/>
  <c r="AA39" i="4"/>
  <c r="U39" i="4"/>
  <c r="R39" i="4"/>
  <c r="R42" i="4" s="1"/>
  <c r="S40" i="4" l="1"/>
  <c r="U42" i="4"/>
  <c r="AA42" i="4"/>
  <c r="S39" i="4"/>
  <c r="S42" i="4" s="1"/>
  <c r="Y42" i="4"/>
  <c r="AE26" i="4" l="1"/>
  <c r="AD26" i="4"/>
  <c r="AC26" i="4"/>
  <c r="AB26" i="4"/>
  <c r="Z26" i="4"/>
  <c r="Y26" i="4"/>
  <c r="X26" i="4"/>
  <c r="W26" i="4"/>
  <c r="V26" i="4"/>
  <c r="T26" i="4"/>
  <c r="AA25" i="4"/>
  <c r="AA26" i="4" s="1"/>
  <c r="U25" i="4"/>
  <c r="U24" i="4"/>
  <c r="S24" i="4" s="1"/>
  <c r="U23" i="4"/>
  <c r="S23" i="4" s="1"/>
  <c r="R23" i="4"/>
  <c r="R26" i="4" s="1"/>
  <c r="S25" i="4" l="1"/>
  <c r="S26" i="4" s="1"/>
  <c r="U26" i="4"/>
  <c r="AE30" i="4" l="1"/>
  <c r="AD30" i="4"/>
  <c r="AC30" i="4"/>
  <c r="AB30" i="4"/>
  <c r="Z30" i="4"/>
  <c r="Y30" i="4"/>
  <c r="X30" i="4"/>
  <c r="W30" i="4"/>
  <c r="V30" i="4"/>
  <c r="T30" i="4"/>
  <c r="AA29" i="4"/>
  <c r="U29" i="4"/>
  <c r="AA28" i="4"/>
  <c r="U28" i="4"/>
  <c r="AA27" i="4"/>
  <c r="U27" i="4"/>
  <c r="R27" i="4"/>
  <c r="R30" i="4" s="1"/>
  <c r="S28" i="4" l="1"/>
  <c r="U30" i="4"/>
  <c r="AA30" i="4"/>
  <c r="S29" i="4"/>
  <c r="S27" i="4"/>
  <c r="S30" i="4" l="1"/>
  <c r="AE34" i="4"/>
  <c r="AD34" i="4"/>
  <c r="AC34" i="4"/>
  <c r="AB34" i="4"/>
  <c r="Z34" i="4"/>
  <c r="Y34" i="4"/>
  <c r="T34" i="4"/>
  <c r="AA33" i="4"/>
  <c r="X33" i="4"/>
  <c r="W33" i="4"/>
  <c r="W34" i="4" s="1"/>
  <c r="V33" i="4"/>
  <c r="AA32" i="4"/>
  <c r="X32" i="4"/>
  <c r="U32" i="4" s="1"/>
  <c r="AA31" i="4"/>
  <c r="X31" i="4"/>
  <c r="U31" i="4" s="1"/>
  <c r="R31" i="4"/>
  <c r="R34" i="4" s="1"/>
  <c r="U33" i="4" l="1"/>
  <c r="AA34" i="4"/>
  <c r="S32" i="4"/>
  <c r="S33" i="4"/>
  <c r="U34" i="4"/>
  <c r="S31" i="4"/>
  <c r="V34" i="4"/>
  <c r="X34" i="4"/>
  <c r="S34" i="4" l="1"/>
  <c r="AE10" i="4"/>
  <c r="AD10" i="4"/>
  <c r="AC10" i="4"/>
  <c r="AB10" i="4"/>
  <c r="Z10" i="4"/>
  <c r="Y10" i="4"/>
  <c r="X10" i="4"/>
  <c r="W10" i="4"/>
  <c r="V10" i="4"/>
  <c r="T10" i="4"/>
  <c r="AA9" i="4"/>
  <c r="U9" i="4"/>
  <c r="AA8" i="4"/>
  <c r="U8" i="4"/>
  <c r="S8" i="4" s="1"/>
  <c r="AA7" i="4"/>
  <c r="U7" i="4"/>
  <c r="R7" i="4"/>
  <c r="R10" i="4" s="1"/>
  <c r="S9" i="4" l="1"/>
  <c r="U10" i="4"/>
  <c r="AA10" i="4"/>
  <c r="S7" i="4"/>
  <c r="S10" i="4" s="1"/>
  <c r="AE18" i="4" l="1"/>
  <c r="AD18" i="4"/>
  <c r="AC18" i="4"/>
  <c r="AB18" i="4"/>
  <c r="Z18" i="4"/>
  <c r="Y18" i="4"/>
  <c r="X18" i="4"/>
  <c r="W18" i="4"/>
  <c r="V18" i="4"/>
  <c r="T18" i="4"/>
  <c r="AA17" i="4"/>
  <c r="U17" i="4"/>
  <c r="AA16" i="4"/>
  <c r="U16" i="4"/>
  <c r="AA15" i="4"/>
  <c r="U15" i="4"/>
  <c r="R15" i="4"/>
  <c r="R18" i="4" s="1"/>
  <c r="S16" i="4" l="1"/>
  <c r="S17" i="4"/>
  <c r="U18" i="4"/>
  <c r="AA18" i="4"/>
  <c r="S15" i="4"/>
  <c r="S18" i="4" l="1"/>
  <c r="AE38" i="4"/>
  <c r="AD38" i="4"/>
  <c r="AC38" i="4"/>
  <c r="AB38" i="4"/>
  <c r="Z38" i="4"/>
  <c r="Y38" i="4"/>
  <c r="X38" i="4"/>
  <c r="W38" i="4"/>
  <c r="V38" i="4"/>
  <c r="T38" i="4"/>
  <c r="AA37" i="4"/>
  <c r="AA38" i="4" s="1"/>
  <c r="U37" i="4"/>
  <c r="U36" i="4"/>
  <c r="S36" i="4" s="1"/>
  <c r="U35" i="4"/>
  <c r="R35" i="4"/>
  <c r="R38" i="4" s="1"/>
  <c r="S37" i="4" l="1"/>
  <c r="S38" i="4" s="1"/>
  <c r="U38" i="4"/>
  <c r="S35" i="4"/>
  <c r="AE14" i="4"/>
  <c r="AD14" i="4"/>
  <c r="AC14" i="4"/>
  <c r="AB14" i="4"/>
  <c r="Z14" i="4"/>
  <c r="Y14" i="4"/>
  <c r="X14" i="4"/>
  <c r="W14" i="4"/>
  <c r="V14" i="4"/>
  <c r="T14" i="4"/>
  <c r="AA13" i="4"/>
  <c r="U13" i="4"/>
  <c r="AA12" i="4"/>
  <c r="U12" i="4"/>
  <c r="AA11" i="4"/>
  <c r="U11" i="4"/>
  <c r="U14" i="4" s="1"/>
  <c r="R11" i="4"/>
  <c r="R14" i="4" s="1"/>
  <c r="S13" i="4" l="1"/>
  <c r="AA14" i="4"/>
  <c r="S12" i="4"/>
  <c r="S11" i="4"/>
  <c r="S14" i="4" l="1"/>
  <c r="AA45" i="4"/>
  <c r="U45" i="4"/>
  <c r="AA44" i="4"/>
  <c r="U44" i="4"/>
  <c r="AA43" i="4"/>
  <c r="U43" i="4"/>
  <c r="R43" i="4"/>
  <c r="S43" i="4" l="1"/>
  <c r="S45" i="4"/>
  <c r="S44" i="4"/>
  <c r="AE50" i="4"/>
  <c r="AD50" i="4"/>
  <c r="AC50" i="4"/>
  <c r="AB50" i="4"/>
  <c r="Z50" i="4"/>
  <c r="Y50" i="4"/>
  <c r="X50" i="4"/>
  <c r="W50" i="4"/>
  <c r="V50" i="4"/>
  <c r="T50" i="4"/>
  <c r="AA49" i="4"/>
  <c r="AA50" i="4" s="1"/>
  <c r="U49" i="4"/>
  <c r="U48" i="4"/>
  <c r="S48" i="4" s="1"/>
  <c r="U47" i="4"/>
  <c r="S47" i="4" s="1"/>
  <c r="R47" i="4"/>
  <c r="R50" i="4" s="1"/>
  <c r="S49" i="4" l="1"/>
  <c r="S50" i="4" s="1"/>
  <c r="U50" i="4"/>
  <c r="Q53" i="4" l="1"/>
  <c r="P53" i="4"/>
  <c r="O53" i="4"/>
  <c r="N53" i="4"/>
  <c r="K53" i="4"/>
  <c r="Q52" i="4"/>
  <c r="P52" i="4"/>
  <c r="O52" i="4"/>
  <c r="N52" i="4"/>
  <c r="K52" i="4"/>
  <c r="J52" i="4"/>
  <c r="H52" i="4"/>
  <c r="Q51" i="4"/>
  <c r="P51" i="4"/>
  <c r="O51" i="4"/>
  <c r="N51" i="4"/>
  <c r="K51" i="4"/>
  <c r="J51" i="4"/>
  <c r="I51" i="4"/>
  <c r="F51" i="4"/>
  <c r="Q50" i="4"/>
  <c r="P50" i="4"/>
  <c r="O50" i="4"/>
  <c r="N50" i="4"/>
  <c r="K50" i="4"/>
  <c r="J50" i="4"/>
  <c r="I50" i="4"/>
  <c r="H50" i="4"/>
  <c r="F50" i="4"/>
  <c r="M49" i="4"/>
  <c r="G49" i="4"/>
  <c r="M48" i="4"/>
  <c r="G48" i="4"/>
  <c r="M47" i="4"/>
  <c r="L47" i="4"/>
  <c r="L51" i="4" s="1"/>
  <c r="G47" i="4"/>
  <c r="Q46" i="4"/>
  <c r="P46" i="4"/>
  <c r="O46" i="4"/>
  <c r="N46" i="4"/>
  <c r="L46" i="4"/>
  <c r="K46" i="4"/>
  <c r="J46" i="4"/>
  <c r="I46" i="4"/>
  <c r="H46" i="4"/>
  <c r="F46" i="4"/>
  <c r="M45" i="4"/>
  <c r="G45" i="4"/>
  <c r="M44" i="4"/>
  <c r="G44" i="4"/>
  <c r="M43" i="4"/>
  <c r="G43" i="4"/>
  <c r="D43" i="4"/>
  <c r="D46" i="4" s="1"/>
  <c r="Q42" i="4"/>
  <c r="P42" i="4"/>
  <c r="O42" i="4"/>
  <c r="N42" i="4"/>
  <c r="L42" i="4"/>
  <c r="K42" i="4"/>
  <c r="J42" i="4"/>
  <c r="I42" i="4"/>
  <c r="H42" i="4"/>
  <c r="F42" i="4"/>
  <c r="M41" i="4"/>
  <c r="G41" i="4"/>
  <c r="M40" i="4"/>
  <c r="G40" i="4"/>
  <c r="M39" i="4"/>
  <c r="G39" i="4"/>
  <c r="D39" i="4"/>
  <c r="D42" i="4" s="1"/>
  <c r="Q38" i="4"/>
  <c r="P38" i="4"/>
  <c r="O38" i="4"/>
  <c r="N38" i="4"/>
  <c r="L38" i="4"/>
  <c r="K38" i="4"/>
  <c r="J38" i="4"/>
  <c r="I38" i="4"/>
  <c r="H38" i="4"/>
  <c r="F38" i="4"/>
  <c r="M37" i="4"/>
  <c r="G37" i="4"/>
  <c r="M36" i="4"/>
  <c r="G36" i="4"/>
  <c r="M35" i="4"/>
  <c r="G35" i="4"/>
  <c r="D35" i="4"/>
  <c r="D38" i="4" s="1"/>
  <c r="Q34" i="4"/>
  <c r="P34" i="4"/>
  <c r="O34" i="4"/>
  <c r="N34" i="4"/>
  <c r="L34" i="4"/>
  <c r="K34" i="4"/>
  <c r="F34" i="4"/>
  <c r="M33" i="4"/>
  <c r="J53" i="4"/>
  <c r="AK33" i="4"/>
  <c r="H53" i="4"/>
  <c r="M32" i="4"/>
  <c r="I52" i="4"/>
  <c r="M31" i="4"/>
  <c r="J34" i="4"/>
  <c r="H34" i="4"/>
  <c r="D31" i="4"/>
  <c r="D34" i="4" s="1"/>
  <c r="Q30" i="4"/>
  <c r="P30" i="4"/>
  <c r="O30" i="4"/>
  <c r="N30" i="4"/>
  <c r="L30" i="4"/>
  <c r="K30" i="4"/>
  <c r="J30" i="4"/>
  <c r="I30" i="4"/>
  <c r="H30" i="4"/>
  <c r="F30" i="4"/>
  <c r="M29" i="4"/>
  <c r="G29" i="4"/>
  <c r="M28" i="4"/>
  <c r="G28" i="4"/>
  <c r="M27" i="4"/>
  <c r="G27" i="4"/>
  <c r="D27" i="4"/>
  <c r="D30" i="4" s="1"/>
  <c r="Q26" i="4"/>
  <c r="P26" i="4"/>
  <c r="O26" i="4"/>
  <c r="N26" i="4"/>
  <c r="L26" i="4"/>
  <c r="K26" i="4"/>
  <c r="J26" i="4"/>
  <c r="I26" i="4"/>
  <c r="H26" i="4"/>
  <c r="F26" i="4"/>
  <c r="M25" i="4"/>
  <c r="G25" i="4"/>
  <c r="M24" i="4"/>
  <c r="G24" i="4"/>
  <c r="M23" i="4"/>
  <c r="G23" i="4"/>
  <c r="D23" i="4"/>
  <c r="D26" i="4" s="1"/>
  <c r="Q22" i="4"/>
  <c r="P22" i="4"/>
  <c r="O22" i="4"/>
  <c r="N22" i="4"/>
  <c r="L22" i="4"/>
  <c r="K22" i="4"/>
  <c r="J22" i="4"/>
  <c r="I22" i="4"/>
  <c r="H22" i="4"/>
  <c r="F22" i="4"/>
  <c r="M21" i="4"/>
  <c r="G21" i="4"/>
  <c r="M20" i="4"/>
  <c r="G20" i="4"/>
  <c r="M19" i="4"/>
  <c r="G19" i="4"/>
  <c r="D19" i="4"/>
  <c r="D22" i="4" s="1"/>
  <c r="Q18" i="4"/>
  <c r="P18" i="4"/>
  <c r="O18" i="4"/>
  <c r="N18" i="4"/>
  <c r="L18" i="4"/>
  <c r="K18" i="4"/>
  <c r="J18" i="4"/>
  <c r="I18" i="4"/>
  <c r="H18" i="4"/>
  <c r="F18" i="4"/>
  <c r="M17" i="4"/>
  <c r="G17" i="4"/>
  <c r="M16" i="4"/>
  <c r="G16" i="4"/>
  <c r="M15" i="4"/>
  <c r="G15" i="4"/>
  <c r="D15" i="4"/>
  <c r="D18" i="4" s="1"/>
  <c r="Q14" i="4"/>
  <c r="P14" i="4"/>
  <c r="O14" i="4"/>
  <c r="N14" i="4"/>
  <c r="L14" i="4"/>
  <c r="K14" i="4"/>
  <c r="J14" i="4"/>
  <c r="I14" i="4"/>
  <c r="H14" i="4"/>
  <c r="F14" i="4"/>
  <c r="M13" i="4"/>
  <c r="G13" i="4"/>
  <c r="M12" i="4"/>
  <c r="G12" i="4"/>
  <c r="M11" i="4"/>
  <c r="G11" i="4"/>
  <c r="D11" i="4"/>
  <c r="D14" i="4" s="1"/>
  <c r="Q10" i="4"/>
  <c r="P10" i="4"/>
  <c r="O10" i="4"/>
  <c r="N10" i="4"/>
  <c r="L10" i="4"/>
  <c r="K10" i="4"/>
  <c r="J10" i="4"/>
  <c r="I10" i="4"/>
  <c r="H10" i="4"/>
  <c r="F10" i="4"/>
  <c r="M9" i="4"/>
  <c r="G9" i="4"/>
  <c r="M8" i="4"/>
  <c r="G8" i="4"/>
  <c r="M7" i="4"/>
  <c r="G7" i="4"/>
  <c r="D7" i="4"/>
  <c r="D10" i="4" s="1"/>
  <c r="AE53" i="4"/>
  <c r="AD53" i="4"/>
  <c r="AC53" i="4"/>
  <c r="AB53" i="4"/>
  <c r="Y53" i="4"/>
  <c r="W53" i="4"/>
  <c r="AE52" i="4"/>
  <c r="AD52" i="4"/>
  <c r="AC52" i="4"/>
  <c r="AB52" i="4"/>
  <c r="Y52" i="4"/>
  <c r="X52" i="4"/>
  <c r="AE51" i="4"/>
  <c r="AD51" i="4"/>
  <c r="AC51" i="4"/>
  <c r="AB51" i="4"/>
  <c r="Y51" i="4"/>
  <c r="W51" i="4"/>
  <c r="AK51" i="4" s="1"/>
  <c r="T51" i="4"/>
  <c r="AS49" i="4"/>
  <c r="AR49" i="4"/>
  <c r="AQ49" i="4"/>
  <c r="AP49" i="4"/>
  <c r="AM49" i="4"/>
  <c r="AL49" i="4"/>
  <c r="AK49" i="4"/>
  <c r="AJ49" i="4"/>
  <c r="AS48" i="4"/>
  <c r="AR48" i="4"/>
  <c r="AQ48" i="4"/>
  <c r="AP48" i="4"/>
  <c r="AM48" i="4"/>
  <c r="AL48" i="4"/>
  <c r="AK48" i="4"/>
  <c r="AJ48" i="4"/>
  <c r="AS47" i="4"/>
  <c r="AR47" i="4"/>
  <c r="AQ47" i="4"/>
  <c r="AP47" i="4"/>
  <c r="AM47" i="4"/>
  <c r="AM50" i="4" s="1"/>
  <c r="AL47" i="4"/>
  <c r="AK47" i="4"/>
  <c r="AJ47" i="4"/>
  <c r="AH47" i="4"/>
  <c r="AH50" i="4" s="1"/>
  <c r="AE46" i="4"/>
  <c r="AD46" i="4"/>
  <c r="AC46" i="4"/>
  <c r="AB46" i="4"/>
  <c r="Z46" i="4"/>
  <c r="Y46" i="4"/>
  <c r="X46" i="4"/>
  <c r="W46" i="4"/>
  <c r="V46" i="4"/>
  <c r="T46" i="4"/>
  <c r="AR45" i="4"/>
  <c r="AQ45" i="4"/>
  <c r="AP45" i="4"/>
  <c r="AM45" i="4"/>
  <c r="AL45" i="4"/>
  <c r="AK45" i="4"/>
  <c r="AJ45" i="4"/>
  <c r="AS44" i="4"/>
  <c r="AR44" i="4"/>
  <c r="AQ44" i="4"/>
  <c r="AP44" i="4"/>
  <c r="AM44" i="4"/>
  <c r="AL44" i="4"/>
  <c r="AK44" i="4"/>
  <c r="AJ44" i="4"/>
  <c r="AS43" i="4"/>
  <c r="AR43" i="4"/>
  <c r="AQ43" i="4"/>
  <c r="AP43" i="4"/>
  <c r="AN43" i="4"/>
  <c r="AN46" i="4" s="1"/>
  <c r="AM43" i="4"/>
  <c r="AL43" i="4"/>
  <c r="AK43" i="4"/>
  <c r="AJ43" i="4"/>
  <c r="AH43" i="4"/>
  <c r="U46" i="4"/>
  <c r="R46" i="4"/>
  <c r="AS41" i="4"/>
  <c r="AR41" i="4"/>
  <c r="AQ41" i="4"/>
  <c r="AP41" i="4"/>
  <c r="AM41" i="4"/>
  <c r="AL41" i="4"/>
  <c r="AK41" i="4"/>
  <c r="AJ41" i="4"/>
  <c r="AS40" i="4"/>
  <c r="AR40" i="4"/>
  <c r="AQ40" i="4"/>
  <c r="AP40" i="4"/>
  <c r="AM40" i="4"/>
  <c r="AL40" i="4"/>
  <c r="AK40" i="4"/>
  <c r="AJ40" i="4"/>
  <c r="AS39" i="4"/>
  <c r="AR39" i="4"/>
  <c r="AQ39" i="4"/>
  <c r="AP39" i="4"/>
  <c r="AN39" i="4"/>
  <c r="AN42" i="4" s="1"/>
  <c r="AM39" i="4"/>
  <c r="AL39" i="4"/>
  <c r="AK39" i="4"/>
  <c r="AJ39" i="4"/>
  <c r="AH39" i="4"/>
  <c r="AH42" i="4" s="1"/>
  <c r="AS37" i="4"/>
  <c r="AR37" i="4"/>
  <c r="AQ37" i="4"/>
  <c r="AP37" i="4"/>
  <c r="AM37" i="4"/>
  <c r="AL37" i="4"/>
  <c r="AK37" i="4"/>
  <c r="AJ37" i="4"/>
  <c r="AS36" i="4"/>
  <c r="AR36" i="4"/>
  <c r="AQ36" i="4"/>
  <c r="AP36" i="4"/>
  <c r="AM36" i="4"/>
  <c r="AL36" i="4"/>
  <c r="AK36" i="4"/>
  <c r="AJ36" i="4"/>
  <c r="AS35" i="4"/>
  <c r="AR35" i="4"/>
  <c r="AR38" i="4" s="1"/>
  <c r="AQ35" i="4"/>
  <c r="AP35" i="4"/>
  <c r="AN35" i="4"/>
  <c r="AN38" i="4" s="1"/>
  <c r="AM35" i="4"/>
  <c r="AL35" i="4"/>
  <c r="AK35" i="4"/>
  <c r="AJ35" i="4"/>
  <c r="AH35" i="4"/>
  <c r="AH38" i="4" s="1"/>
  <c r="AS33" i="4"/>
  <c r="AR33" i="4"/>
  <c r="AQ33" i="4"/>
  <c r="AP33" i="4"/>
  <c r="AM33" i="4"/>
  <c r="AL33" i="4"/>
  <c r="X53" i="4"/>
  <c r="AS32" i="4"/>
  <c r="AR32" i="4"/>
  <c r="AQ32" i="4"/>
  <c r="AP32" i="4"/>
  <c r="AM32" i="4"/>
  <c r="AL32" i="4"/>
  <c r="AK32" i="4"/>
  <c r="W52" i="4"/>
  <c r="AS31" i="4"/>
  <c r="AR31" i="4"/>
  <c r="AQ31" i="4"/>
  <c r="AP31" i="4"/>
  <c r="AN31" i="4"/>
  <c r="AN34" i="4" s="1"/>
  <c r="AM31" i="4"/>
  <c r="AK31" i="4"/>
  <c r="AH31" i="4"/>
  <c r="AH34" i="4" s="1"/>
  <c r="X51" i="4"/>
  <c r="V51" i="4"/>
  <c r="AS29" i="4"/>
  <c r="AR29" i="4"/>
  <c r="AQ29" i="4"/>
  <c r="AP29" i="4"/>
  <c r="AM29" i="4"/>
  <c r="AL29" i="4"/>
  <c r="AK29" i="4"/>
  <c r="AJ29" i="4"/>
  <c r="AS28" i="4"/>
  <c r="AR28" i="4"/>
  <c r="AQ28" i="4"/>
  <c r="AP28" i="4"/>
  <c r="AM28" i="4"/>
  <c r="AL28" i="4"/>
  <c r="AK28" i="4"/>
  <c r="AJ28" i="4"/>
  <c r="AS27" i="4"/>
  <c r="AR27" i="4"/>
  <c r="AQ27" i="4"/>
  <c r="AP27" i="4"/>
  <c r="AN27" i="4"/>
  <c r="AM27" i="4"/>
  <c r="AL27" i="4"/>
  <c r="AK27" i="4"/>
  <c r="AJ27" i="4"/>
  <c r="AH27" i="4"/>
  <c r="AH30" i="4" s="1"/>
  <c r="AS25" i="4"/>
  <c r="AR25" i="4"/>
  <c r="AQ25" i="4"/>
  <c r="AP25" i="4"/>
  <c r="AM25" i="4"/>
  <c r="AL25" i="4"/>
  <c r="AK25" i="4"/>
  <c r="AJ25" i="4"/>
  <c r="AS24" i="4"/>
  <c r="AR24" i="4"/>
  <c r="AQ24" i="4"/>
  <c r="AP24" i="4"/>
  <c r="AM24" i="4"/>
  <c r="AL24" i="4"/>
  <c r="AK24" i="4"/>
  <c r="AJ24" i="4"/>
  <c r="AS23" i="4"/>
  <c r="AR23" i="4"/>
  <c r="AQ23" i="4"/>
  <c r="AP23" i="4"/>
  <c r="AN23" i="4"/>
  <c r="AN26" i="4" s="1"/>
  <c r="AM23" i="4"/>
  <c r="AL23" i="4"/>
  <c r="AK23" i="4"/>
  <c r="AJ23" i="4"/>
  <c r="AH23" i="4"/>
  <c r="AH26" i="4" s="1"/>
  <c r="AS21" i="4"/>
  <c r="AR21" i="4"/>
  <c r="AQ21" i="4"/>
  <c r="AP21" i="4"/>
  <c r="AM21" i="4"/>
  <c r="AL21" i="4"/>
  <c r="AK21" i="4"/>
  <c r="AJ21" i="4"/>
  <c r="AS20" i="4"/>
  <c r="AR20" i="4"/>
  <c r="AQ20" i="4"/>
  <c r="AP20" i="4"/>
  <c r="AM20" i="4"/>
  <c r="AL20" i="4"/>
  <c r="AK20" i="4"/>
  <c r="AJ20" i="4"/>
  <c r="AS19" i="4"/>
  <c r="AR19" i="4"/>
  <c r="AQ19" i="4"/>
  <c r="AP19" i="4"/>
  <c r="AN19" i="4"/>
  <c r="AN22" i="4" s="1"/>
  <c r="AM19" i="4"/>
  <c r="AL19" i="4"/>
  <c r="AK19" i="4"/>
  <c r="AJ19" i="4"/>
  <c r="AH19" i="4"/>
  <c r="AS17" i="4"/>
  <c r="AR17" i="4"/>
  <c r="AQ17" i="4"/>
  <c r="AP17" i="4"/>
  <c r="AM17" i="4"/>
  <c r="AL17" i="4"/>
  <c r="AK17" i="4"/>
  <c r="AJ17" i="4"/>
  <c r="AS16" i="4"/>
  <c r="AR16" i="4"/>
  <c r="AQ16" i="4"/>
  <c r="AP16" i="4"/>
  <c r="AM16" i="4"/>
  <c r="AL16" i="4"/>
  <c r="AK16" i="4"/>
  <c r="AJ16" i="4"/>
  <c r="AS15" i="4"/>
  <c r="AR15" i="4"/>
  <c r="AR18" i="4" s="1"/>
  <c r="AQ15" i="4"/>
  <c r="AQ18" i="4" s="1"/>
  <c r="AP15" i="4"/>
  <c r="AN15" i="4"/>
  <c r="AN18" i="4" s="1"/>
  <c r="AM15" i="4"/>
  <c r="AL15" i="4"/>
  <c r="AK15" i="4"/>
  <c r="AJ15" i="4"/>
  <c r="AH15" i="4"/>
  <c r="AH18" i="4" s="1"/>
  <c r="AS13" i="4"/>
  <c r="AR13" i="4"/>
  <c r="AQ13" i="4"/>
  <c r="AP13" i="4"/>
  <c r="AM13" i="4"/>
  <c r="AL13" i="4"/>
  <c r="AK13" i="4"/>
  <c r="AJ13" i="4"/>
  <c r="AS12" i="4"/>
  <c r="AR12" i="4"/>
  <c r="AQ12" i="4"/>
  <c r="AP12" i="4"/>
  <c r="AM12" i="4"/>
  <c r="AL12" i="4"/>
  <c r="AK12" i="4"/>
  <c r="AJ12" i="4"/>
  <c r="AS11" i="4"/>
  <c r="AR11" i="4"/>
  <c r="AQ11" i="4"/>
  <c r="AP11" i="4"/>
  <c r="AN11" i="4"/>
  <c r="AN14" i="4" s="1"/>
  <c r="AM11" i="4"/>
  <c r="AL11" i="4"/>
  <c r="AK11" i="4"/>
  <c r="AJ11" i="4"/>
  <c r="AH11" i="4"/>
  <c r="AS9" i="4"/>
  <c r="AR9" i="4"/>
  <c r="AQ9" i="4"/>
  <c r="AP9" i="4"/>
  <c r="AM9" i="4"/>
  <c r="AL9" i="4"/>
  <c r="AK9" i="4"/>
  <c r="AJ9" i="4"/>
  <c r="AS8" i="4"/>
  <c r="AR8" i="4"/>
  <c r="AQ8" i="4"/>
  <c r="AP8" i="4"/>
  <c r="AM8" i="4"/>
  <c r="AL8" i="4"/>
  <c r="AK8" i="4"/>
  <c r="AJ8" i="4"/>
  <c r="AS7" i="4"/>
  <c r="AR7" i="4"/>
  <c r="AQ7" i="4"/>
  <c r="AP7" i="4"/>
  <c r="AN7" i="4"/>
  <c r="AN10" i="4" s="1"/>
  <c r="AM7" i="4"/>
  <c r="AL7" i="4"/>
  <c r="AK7" i="4"/>
  <c r="AJ7" i="4"/>
  <c r="AH7" i="4"/>
  <c r="AH10" i="4" s="1"/>
  <c r="M26" i="4" l="1"/>
  <c r="F54" i="4"/>
  <c r="AM38" i="4"/>
  <c r="AM51" i="4"/>
  <c r="AS53" i="4"/>
  <c r="L54" i="4"/>
  <c r="AR51" i="4"/>
  <c r="E29" i="4"/>
  <c r="T54" i="4"/>
  <c r="E45" i="4"/>
  <c r="E17" i="4"/>
  <c r="E49" i="4"/>
  <c r="E9" i="4"/>
  <c r="E21" i="4"/>
  <c r="E25" i="4"/>
  <c r="AF11" i="4"/>
  <c r="AF14" i="4" s="1"/>
  <c r="AL42" i="4"/>
  <c r="AL46" i="4"/>
  <c r="O54" i="4"/>
  <c r="E37" i="4"/>
  <c r="AI43" i="4"/>
  <c r="E13" i="4"/>
  <c r="E41" i="4"/>
  <c r="E15" i="4"/>
  <c r="M50" i="4"/>
  <c r="AO28" i="4"/>
  <c r="AM34" i="4"/>
  <c r="E7" i="4"/>
  <c r="M34" i="4"/>
  <c r="E39" i="4"/>
  <c r="G10" i="4"/>
  <c r="G18" i="4"/>
  <c r="G42" i="4"/>
  <c r="P54" i="4"/>
  <c r="AI13" i="4"/>
  <c r="AO19" i="4"/>
  <c r="AR52" i="4"/>
  <c r="M14" i="4"/>
  <c r="E19" i="4"/>
  <c r="M30" i="4"/>
  <c r="E32" i="4"/>
  <c r="E35" i="4"/>
  <c r="M46" i="4"/>
  <c r="E47" i="4"/>
  <c r="E50" i="4" s="1"/>
  <c r="K54" i="4"/>
  <c r="Q54" i="4"/>
  <c r="G26" i="4"/>
  <c r="AO49" i="4"/>
  <c r="AM52" i="4"/>
  <c r="AS52" i="4"/>
  <c r="AQ53" i="4"/>
  <c r="G14" i="4"/>
  <c r="G22" i="4"/>
  <c r="G30" i="4"/>
  <c r="G38" i="4"/>
  <c r="G46" i="4"/>
  <c r="G50" i="4"/>
  <c r="E48" i="4"/>
  <c r="M51" i="4"/>
  <c r="M52" i="4"/>
  <c r="M53" i="4"/>
  <c r="AF19" i="4"/>
  <c r="AF22" i="4" s="1"/>
  <c r="AP34" i="4"/>
  <c r="AO9" i="4"/>
  <c r="AM42" i="4"/>
  <c r="AO16" i="4"/>
  <c r="AK38" i="4"/>
  <c r="AO12" i="4"/>
  <c r="AI45" i="4"/>
  <c r="AF43" i="4"/>
  <c r="AF46" i="4" s="1"/>
  <c r="AI47" i="4"/>
  <c r="AI49" i="4"/>
  <c r="AG49" i="4" s="1"/>
  <c r="J54" i="4"/>
  <c r="AP50" i="4"/>
  <c r="AO44" i="4"/>
  <c r="AP42" i="4"/>
  <c r="AO39" i="4"/>
  <c r="AO36" i="4"/>
  <c r="AQ38" i="4"/>
  <c r="AS34" i="4"/>
  <c r="AO32" i="4"/>
  <c r="AO25" i="4"/>
  <c r="AS26" i="4"/>
  <c r="AQ22" i="4"/>
  <c r="AS22" i="4"/>
  <c r="AS18" i="4"/>
  <c r="AO11" i="4"/>
  <c r="AE54" i="4"/>
  <c r="AS51" i="4"/>
  <c r="AB54" i="4"/>
  <c r="AS14" i="4"/>
  <c r="AR10" i="4"/>
  <c r="AO7" i="4"/>
  <c r="AK50" i="4"/>
  <c r="AJ46" i="4"/>
  <c r="AK46" i="4"/>
  <c r="AI40" i="4"/>
  <c r="AI35" i="4"/>
  <c r="AK34" i="4"/>
  <c r="AM30" i="4"/>
  <c r="AK30" i="4"/>
  <c r="AM26" i="4"/>
  <c r="AI23" i="4"/>
  <c r="AL26" i="4"/>
  <c r="AI25" i="4"/>
  <c r="AI19" i="4"/>
  <c r="AL22" i="4"/>
  <c r="AI20" i="4"/>
  <c r="AM18" i="4"/>
  <c r="AM14" i="4"/>
  <c r="AJ10" i="4"/>
  <c r="W54" i="4"/>
  <c r="AL10" i="4"/>
  <c r="AH46" i="4"/>
  <c r="D51" i="4"/>
  <c r="D54" i="4" s="1"/>
  <c r="G52" i="4"/>
  <c r="M10" i="4"/>
  <c r="M18" i="4"/>
  <c r="M22" i="4"/>
  <c r="M38" i="4"/>
  <c r="L50" i="4"/>
  <c r="N54" i="4"/>
  <c r="AI7" i="4"/>
  <c r="AM10" i="4"/>
  <c r="AO8" i="4"/>
  <c r="AI15" i="4"/>
  <c r="AP22" i="4"/>
  <c r="AR30" i="4"/>
  <c r="AS30" i="4"/>
  <c r="AO29" i="4"/>
  <c r="AL53" i="4"/>
  <c r="AJ38" i="4"/>
  <c r="AS38" i="4"/>
  <c r="AI36" i="4"/>
  <c r="AJ42" i="4"/>
  <c r="AR42" i="4"/>
  <c r="AI41" i="4"/>
  <c r="AI44" i="4"/>
  <c r="AO47" i="4"/>
  <c r="AL52" i="4"/>
  <c r="E8" i="4"/>
  <c r="E12" i="4"/>
  <c r="E16" i="4"/>
  <c r="E20" i="4"/>
  <c r="E24" i="4"/>
  <c r="E28" i="4"/>
  <c r="E36" i="4"/>
  <c r="E38" i="4" s="1"/>
  <c r="E40" i="4"/>
  <c r="E44" i="4"/>
  <c r="D47" i="4"/>
  <c r="D50" i="4" s="1"/>
  <c r="AK22" i="4"/>
  <c r="M42" i="4"/>
  <c r="AI11" i="4"/>
  <c r="AI12" i="4"/>
  <c r="AO17" i="4"/>
  <c r="AM22" i="4"/>
  <c r="AR26" i="4"/>
  <c r="AO24" i="4"/>
  <c r="AR34" i="4"/>
  <c r="AP38" i="4"/>
  <c r="AI37" i="4"/>
  <c r="AO37" i="4"/>
  <c r="AI39" i="4"/>
  <c r="AS42" i="4"/>
  <c r="AO41" i="4"/>
  <c r="AR46" i="4"/>
  <c r="AL50" i="4"/>
  <c r="AR50" i="4"/>
  <c r="AO48" i="4"/>
  <c r="AR53" i="4"/>
  <c r="E11" i="4"/>
  <c r="E23" i="4"/>
  <c r="E27" i="4"/>
  <c r="E33" i="4"/>
  <c r="E43" i="4"/>
  <c r="H51" i="4"/>
  <c r="AJ51" i="4" s="1"/>
  <c r="I53" i="4"/>
  <c r="I54" i="4" s="1"/>
  <c r="I34" i="4"/>
  <c r="AI8" i="4"/>
  <c r="AF7" i="4"/>
  <c r="AF10" i="4" s="1"/>
  <c r="AI9" i="4"/>
  <c r="AL14" i="4"/>
  <c r="AP14" i="4"/>
  <c r="AO13" i="4"/>
  <c r="AO15" i="4"/>
  <c r="AJ22" i="4"/>
  <c r="AO20" i="4"/>
  <c r="AJ26" i="4"/>
  <c r="AI24" i="4"/>
  <c r="AO33" i="4"/>
  <c r="AL38" i="4"/>
  <c r="AO35" i="4"/>
  <c r="AF39" i="4"/>
  <c r="AF42" i="4" s="1"/>
  <c r="AO40" i="4"/>
  <c r="AI48" i="4"/>
  <c r="AQ50" i="4"/>
  <c r="AP26" i="4"/>
  <c r="AJ30" i="4"/>
  <c r="AI27" i="4"/>
  <c r="AH14" i="4"/>
  <c r="AF15" i="4"/>
  <c r="AF18" i="4" s="1"/>
  <c r="AK18" i="4"/>
  <c r="AP18" i="4"/>
  <c r="AR22" i="4"/>
  <c r="AI21" i="4"/>
  <c r="S46" i="4"/>
  <c r="AA46" i="4"/>
  <c r="AP46" i="4"/>
  <c r="V52" i="4"/>
  <c r="AJ32" i="4"/>
  <c r="AI32" i="4" s="1"/>
  <c r="AS10" i="4"/>
  <c r="AQ14" i="4"/>
  <c r="AK14" i="4"/>
  <c r="AL18" i="4"/>
  <c r="AJ18" i="4"/>
  <c r="AQ30" i="4"/>
  <c r="AQ26" i="4"/>
  <c r="AO23" i="4"/>
  <c r="AN30" i="4"/>
  <c r="AF27" i="4"/>
  <c r="AF30" i="4" s="1"/>
  <c r="AK10" i="4"/>
  <c r="AP10" i="4"/>
  <c r="AQ10" i="4"/>
  <c r="AJ14" i="4"/>
  <c r="AR14" i="4"/>
  <c r="AI16" i="4"/>
  <c r="AG16" i="4" s="1"/>
  <c r="AI17" i="4"/>
  <c r="AO21" i="4"/>
  <c r="AH22" i="4"/>
  <c r="AF23" i="4"/>
  <c r="AF26" i="4" s="1"/>
  <c r="AK26" i="4"/>
  <c r="AK42" i="4"/>
  <c r="AP30" i="4"/>
  <c r="AO27" i="4"/>
  <c r="AK52" i="4"/>
  <c r="AO43" i="4"/>
  <c r="AQ46" i="4"/>
  <c r="AS50" i="4"/>
  <c r="AM53" i="4"/>
  <c r="AL30" i="4"/>
  <c r="AI29" i="4"/>
  <c r="V53" i="4"/>
  <c r="AJ33" i="4"/>
  <c r="AI33" i="4" s="1"/>
  <c r="AG35" i="4"/>
  <c r="AQ42" i="4"/>
  <c r="AM46" i="4"/>
  <c r="AJ50" i="4"/>
  <c r="AP52" i="4"/>
  <c r="AQ52" i="4"/>
  <c r="AA52" i="4"/>
  <c r="AP53" i="4"/>
  <c r="AA53" i="4"/>
  <c r="Y54" i="4"/>
  <c r="AI28" i="4"/>
  <c r="AG28" i="4" s="1"/>
  <c r="X54" i="4"/>
  <c r="AL51" i="4"/>
  <c r="AQ34" i="4"/>
  <c r="AO31" i="4"/>
  <c r="U51" i="4"/>
  <c r="AQ51" i="4"/>
  <c r="AA51" i="4"/>
  <c r="AC54" i="4"/>
  <c r="AF31" i="4"/>
  <c r="AF34" i="4" s="1"/>
  <c r="AJ31" i="4"/>
  <c r="AF35" i="4"/>
  <c r="AF38" i="4" s="1"/>
  <c r="AS45" i="4"/>
  <c r="AS46" i="4" s="1"/>
  <c r="AN47" i="4"/>
  <c r="AN50" i="4" s="1"/>
  <c r="Z51" i="4"/>
  <c r="AH51" i="4"/>
  <c r="AP51" i="4"/>
  <c r="AD54" i="4"/>
  <c r="AL31" i="4"/>
  <c r="AL34" i="4" s="1"/>
  <c r="AE34" i="3"/>
  <c r="AD34" i="3"/>
  <c r="AC34" i="3"/>
  <c r="AB34" i="3"/>
  <c r="Z34" i="3"/>
  <c r="Y34" i="3"/>
  <c r="T34" i="3"/>
  <c r="AA33" i="3"/>
  <c r="X33" i="3"/>
  <c r="W33" i="3"/>
  <c r="V33" i="3"/>
  <c r="U33" i="3" s="1"/>
  <c r="S33" i="3" s="1"/>
  <c r="AA32" i="3"/>
  <c r="X32" i="3"/>
  <c r="W32" i="3"/>
  <c r="W34" i="3" s="1"/>
  <c r="V32" i="3"/>
  <c r="U32" i="3" s="1"/>
  <c r="S32" i="3" s="1"/>
  <c r="AA31" i="3"/>
  <c r="AA34" i="3" s="1"/>
  <c r="X31" i="3"/>
  <c r="V31" i="3"/>
  <c r="R31" i="3"/>
  <c r="R34" i="3" s="1"/>
  <c r="E5" i="5" l="1"/>
  <c r="AG40" i="4"/>
  <c r="AG48" i="4"/>
  <c r="E46" i="4"/>
  <c r="C4" i="5"/>
  <c r="AG12" i="4"/>
  <c r="U31" i="3"/>
  <c r="U34" i="3" s="1"/>
  <c r="AI46" i="4"/>
  <c r="AG9" i="4"/>
  <c r="E10" i="4"/>
  <c r="AM54" i="4"/>
  <c r="AR54" i="4"/>
  <c r="E18" i="4"/>
  <c r="E52" i="4"/>
  <c r="R51" i="4"/>
  <c r="R54" i="4" s="1"/>
  <c r="E6" i="5"/>
  <c r="M54" i="4"/>
  <c r="AG15" i="4"/>
  <c r="AG13" i="4"/>
  <c r="E26" i="4"/>
  <c r="E42" i="4"/>
  <c r="E22" i="4"/>
  <c r="E14" i="4"/>
  <c r="AI42" i="4"/>
  <c r="AI26" i="4"/>
  <c r="AO50" i="4"/>
  <c r="AO38" i="4"/>
  <c r="AG25" i="4"/>
  <c r="AO10" i="4"/>
  <c r="AS54" i="4"/>
  <c r="AI22" i="4"/>
  <c r="AG32" i="4"/>
  <c r="AO34" i="4"/>
  <c r="AG8" i="4"/>
  <c r="AG17" i="4"/>
  <c r="AG36" i="4"/>
  <c r="AG11" i="4"/>
  <c r="AO45" i="4"/>
  <c r="AG45" i="4" s="1"/>
  <c r="AG44" i="4"/>
  <c r="AG39" i="4"/>
  <c r="AO42" i="4"/>
  <c r="AG33" i="4"/>
  <c r="AG29" i="4"/>
  <c r="AO22" i="4"/>
  <c r="AG20" i="4"/>
  <c r="AO18" i="4"/>
  <c r="AA54" i="4"/>
  <c r="AO53" i="4"/>
  <c r="AI50" i="4"/>
  <c r="AG19" i="4"/>
  <c r="AI14" i="4"/>
  <c r="AI10" i="4"/>
  <c r="H54" i="4"/>
  <c r="G51" i="4"/>
  <c r="AG37" i="4"/>
  <c r="AI38" i="4"/>
  <c r="AO30" i="4"/>
  <c r="AG7" i="4"/>
  <c r="AG41" i="4"/>
  <c r="G53" i="4"/>
  <c r="E53" i="4" s="1"/>
  <c r="AO14" i="4"/>
  <c r="AG43" i="4"/>
  <c r="AG47" i="4"/>
  <c r="AG50" i="4" s="1"/>
  <c r="AO26" i="4"/>
  <c r="AL54" i="4"/>
  <c r="G34" i="4"/>
  <c r="E31" i="4"/>
  <c r="E34" i="4" s="1"/>
  <c r="AG24" i="4"/>
  <c r="E30" i="4"/>
  <c r="AK53" i="4"/>
  <c r="AK54" i="4" s="1"/>
  <c r="AJ52" i="4"/>
  <c r="AI52" i="4" s="1"/>
  <c r="U52" i="4"/>
  <c r="S52" i="4" s="1"/>
  <c r="AJ34" i="4"/>
  <c r="AI31" i="4"/>
  <c r="AO52" i="4"/>
  <c r="V54" i="4"/>
  <c r="AG27" i="4"/>
  <c r="AI30" i="4"/>
  <c r="AN51" i="4"/>
  <c r="AN54" i="4" s="1"/>
  <c r="Z54" i="4"/>
  <c r="S51" i="4"/>
  <c r="AP54" i="4"/>
  <c r="AO51" i="4"/>
  <c r="AJ53" i="4"/>
  <c r="U53" i="4"/>
  <c r="S53" i="4" s="1"/>
  <c r="AI51" i="4"/>
  <c r="AG21" i="4"/>
  <c r="AI18" i="4"/>
  <c r="AH54" i="4"/>
  <c r="AF47" i="4"/>
  <c r="AF50" i="4" s="1"/>
  <c r="AQ54" i="4"/>
  <c r="AG23" i="4"/>
  <c r="X34" i="3"/>
  <c r="V34" i="3"/>
  <c r="AG42" i="4" l="1"/>
  <c r="AG38" i="4"/>
  <c r="AG14" i="4"/>
  <c r="S31" i="3"/>
  <c r="S34" i="3" s="1"/>
  <c r="AG18" i="4"/>
  <c r="AG30" i="4"/>
  <c r="D4" i="5"/>
  <c r="AG10" i="4"/>
  <c r="AO46" i="4"/>
  <c r="AG46" i="4"/>
  <c r="AO54" i="4"/>
  <c r="AF51" i="4"/>
  <c r="AF54" i="4" s="1"/>
  <c r="AG22" i="4"/>
  <c r="AI53" i="4"/>
  <c r="AG53" i="4" s="1"/>
  <c r="U54" i="4"/>
  <c r="S54" i="4"/>
  <c r="E51" i="4"/>
  <c r="E54" i="4" s="1"/>
  <c r="G54" i="4"/>
  <c r="AG26" i="4"/>
  <c r="AI34" i="4"/>
  <c r="AG31" i="4"/>
  <c r="AG34" i="4" s="1"/>
  <c r="AG51" i="4"/>
  <c r="AJ54" i="4"/>
  <c r="AG52" i="4"/>
  <c r="AE22" i="3"/>
  <c r="AD22" i="3"/>
  <c r="AC22" i="3"/>
  <c r="AB22" i="3"/>
  <c r="Z22" i="3"/>
  <c r="Y22" i="3"/>
  <c r="X22" i="3"/>
  <c r="W22" i="3"/>
  <c r="V22" i="3"/>
  <c r="T22" i="3"/>
  <c r="AA21" i="3"/>
  <c r="U21" i="3"/>
  <c r="S21" i="3"/>
  <c r="AA20" i="3"/>
  <c r="S20" i="3" s="1"/>
  <c r="U20" i="3"/>
  <c r="AA19" i="3"/>
  <c r="U19" i="3"/>
  <c r="R19" i="3"/>
  <c r="R22" i="3" s="1"/>
  <c r="E4" i="5" l="1"/>
  <c r="C12" i="5"/>
  <c r="E12" i="5" s="1"/>
  <c r="S19" i="3"/>
  <c r="S22" i="3" s="1"/>
  <c r="U22" i="3"/>
  <c r="AI54" i="4"/>
  <c r="AG54" i="4"/>
  <c r="AA22" i="3"/>
  <c r="AE46" i="3" l="1"/>
  <c r="AD46" i="3"/>
  <c r="AC46" i="3"/>
  <c r="AB46" i="3"/>
  <c r="Z46" i="3"/>
  <c r="Y46" i="3"/>
  <c r="X46" i="3"/>
  <c r="W46" i="3"/>
  <c r="V46" i="3"/>
  <c r="T46" i="3"/>
  <c r="AA45" i="3"/>
  <c r="U45" i="3"/>
  <c r="S45" i="3" s="1"/>
  <c r="AA44" i="3"/>
  <c r="U44" i="3"/>
  <c r="S44" i="3"/>
  <c r="AA43" i="3"/>
  <c r="AA46" i="3" s="1"/>
  <c r="U43" i="3"/>
  <c r="R43" i="3"/>
  <c r="R46" i="3" s="1"/>
  <c r="S43" i="3" l="1"/>
  <c r="U46" i="3"/>
  <c r="S46" i="3"/>
  <c r="AE26" i="3" l="1"/>
  <c r="AD26" i="3"/>
  <c r="AC26" i="3"/>
  <c r="AB26" i="3"/>
  <c r="Z26" i="3"/>
  <c r="Y26" i="3"/>
  <c r="X26" i="3"/>
  <c r="W26" i="3"/>
  <c r="V26" i="3"/>
  <c r="T26" i="3"/>
  <c r="AA25" i="3"/>
  <c r="U25" i="3"/>
  <c r="S25" i="3" s="1"/>
  <c r="AA24" i="3"/>
  <c r="U24" i="3"/>
  <c r="S24" i="3" s="1"/>
  <c r="AA23" i="3"/>
  <c r="U23" i="3"/>
  <c r="S23" i="3" s="1"/>
  <c r="R23" i="3"/>
  <c r="R26" i="3" s="1"/>
  <c r="S26" i="3" l="1"/>
  <c r="AA26" i="3"/>
  <c r="U26" i="3"/>
  <c r="AE30" i="3" l="1"/>
  <c r="AD30" i="3"/>
  <c r="AC30" i="3"/>
  <c r="AB30" i="3"/>
  <c r="Z30" i="3"/>
  <c r="Y30" i="3"/>
  <c r="X30" i="3"/>
  <c r="W30" i="3"/>
  <c r="V30" i="3"/>
  <c r="T30" i="3"/>
  <c r="AA29" i="3"/>
  <c r="U29" i="3"/>
  <c r="S29" i="3" s="1"/>
  <c r="AA28" i="3"/>
  <c r="U28" i="3"/>
  <c r="U30" i="3" s="1"/>
  <c r="AA27" i="3"/>
  <c r="U27" i="3"/>
  <c r="S27" i="3"/>
  <c r="R27" i="3"/>
  <c r="R30" i="3" s="1"/>
  <c r="AA30" i="3" l="1"/>
  <c r="S28" i="3"/>
  <c r="S30" i="3"/>
  <c r="AE14" i="3" l="1"/>
  <c r="AD14" i="3"/>
  <c r="AC14" i="3"/>
  <c r="AB14" i="3"/>
  <c r="Z14" i="3"/>
  <c r="Y14" i="3"/>
  <c r="X14" i="3"/>
  <c r="W14" i="3"/>
  <c r="V14" i="3"/>
  <c r="T14" i="3"/>
  <c r="AA13" i="3"/>
  <c r="U13" i="3"/>
  <c r="S13" i="3" s="1"/>
  <c r="AA12" i="3"/>
  <c r="U12" i="3"/>
  <c r="S12" i="3" s="1"/>
  <c r="AA11" i="3"/>
  <c r="U11" i="3"/>
  <c r="R11" i="3"/>
  <c r="R14" i="3" s="1"/>
  <c r="U14" i="3" l="1"/>
  <c r="AA14" i="3"/>
  <c r="S11" i="3"/>
  <c r="S14" i="3" s="1"/>
  <c r="AE50" i="3" l="1"/>
  <c r="AD50" i="3"/>
  <c r="AC50" i="3"/>
  <c r="AB50" i="3"/>
  <c r="Y50" i="3"/>
  <c r="X50" i="3"/>
  <c r="W50" i="3"/>
  <c r="V50" i="3"/>
  <c r="T50" i="3"/>
  <c r="AA49" i="3"/>
  <c r="U49" i="3"/>
  <c r="S49" i="3" s="1"/>
  <c r="AA48" i="3"/>
  <c r="S48" i="3" s="1"/>
  <c r="U48" i="3"/>
  <c r="AA47" i="3"/>
  <c r="Z47" i="3"/>
  <c r="R47" i="3" s="1"/>
  <c r="R50" i="3" s="1"/>
  <c r="U47" i="3"/>
  <c r="AA50" i="3" l="1"/>
  <c r="S47" i="3"/>
  <c r="S50" i="3" s="1"/>
  <c r="U50" i="3"/>
  <c r="Z50" i="3"/>
  <c r="AE42" i="3" l="1"/>
  <c r="AD42" i="3"/>
  <c r="AC42" i="3"/>
  <c r="AB42" i="3"/>
  <c r="Z42" i="3"/>
  <c r="Y42" i="3"/>
  <c r="X42" i="3"/>
  <c r="W42" i="3"/>
  <c r="V42" i="3"/>
  <c r="T42" i="3"/>
  <c r="AA41" i="3"/>
  <c r="U41" i="3"/>
  <c r="S41" i="3"/>
  <c r="AA40" i="3"/>
  <c r="S40" i="3" s="1"/>
  <c r="U40" i="3"/>
  <c r="AA39" i="3"/>
  <c r="U39" i="3"/>
  <c r="U42" i="3" s="1"/>
  <c r="R39" i="3"/>
  <c r="R42" i="3" s="1"/>
  <c r="AA42" i="3" l="1"/>
  <c r="S39" i="3"/>
  <c r="S42" i="3" s="1"/>
  <c r="AE38" i="3" l="1"/>
  <c r="AD38" i="3"/>
  <c r="AC38" i="3"/>
  <c r="AB38" i="3"/>
  <c r="Z38" i="3"/>
  <c r="Y38" i="3"/>
  <c r="X38" i="3"/>
  <c r="W38" i="3"/>
  <c r="V38" i="3"/>
  <c r="T38" i="3"/>
  <c r="AA37" i="3"/>
  <c r="U37" i="3"/>
  <c r="S37" i="3" s="1"/>
  <c r="AA36" i="3"/>
  <c r="U36" i="3"/>
  <c r="S36" i="3" s="1"/>
  <c r="AA35" i="3"/>
  <c r="U35" i="3"/>
  <c r="R35" i="3"/>
  <c r="R38" i="3" s="1"/>
  <c r="U38" i="3" l="1"/>
  <c r="AA38" i="3"/>
  <c r="S35" i="3"/>
  <c r="S38" i="3" s="1"/>
  <c r="AE18" i="3" l="1"/>
  <c r="AD18" i="3"/>
  <c r="AC18" i="3"/>
  <c r="AB18" i="3"/>
  <c r="Z18" i="3"/>
  <c r="Y18" i="3"/>
  <c r="X18" i="3"/>
  <c r="W18" i="3"/>
  <c r="V18" i="3"/>
  <c r="T18" i="3"/>
  <c r="AA17" i="3"/>
  <c r="U17" i="3"/>
  <c r="S17" i="3" s="1"/>
  <c r="AA16" i="3"/>
  <c r="U16" i="3"/>
  <c r="S16" i="3"/>
  <c r="AA15" i="3"/>
  <c r="U15" i="3"/>
  <c r="R15" i="3"/>
  <c r="R18" i="3" s="1"/>
  <c r="U18" i="3" l="1"/>
  <c r="AA18" i="3"/>
  <c r="S15" i="3"/>
  <c r="S18" i="3" s="1"/>
  <c r="AE10" i="3" l="1"/>
  <c r="AD10" i="3"/>
  <c r="AC10" i="3"/>
  <c r="AB10" i="3"/>
  <c r="Z10" i="3"/>
  <c r="Y10" i="3"/>
  <c r="X10" i="3"/>
  <c r="W10" i="3"/>
  <c r="V10" i="3"/>
  <c r="T10" i="3"/>
  <c r="AA9" i="3"/>
  <c r="U9" i="3"/>
  <c r="AA8" i="3"/>
  <c r="U8" i="3"/>
  <c r="S8" i="3" s="1"/>
  <c r="AA7" i="3"/>
  <c r="U7" i="3"/>
  <c r="S7" i="3"/>
  <c r="R7" i="3"/>
  <c r="R10" i="3" s="1"/>
  <c r="AA10" i="3" l="1"/>
  <c r="S9" i="3"/>
  <c r="S10" i="3" s="1"/>
  <c r="U10" i="3"/>
  <c r="T51" i="3" l="1"/>
  <c r="P53" i="3"/>
  <c r="O53" i="3"/>
  <c r="N53" i="3"/>
  <c r="K53" i="3"/>
  <c r="J53" i="3"/>
  <c r="I53" i="3"/>
  <c r="G53" i="3" s="1"/>
  <c r="H53" i="3"/>
  <c r="Q52" i="3"/>
  <c r="P52" i="3"/>
  <c r="O52" i="3"/>
  <c r="N52" i="3"/>
  <c r="K52" i="3"/>
  <c r="J52" i="3"/>
  <c r="G52" i="3" s="1"/>
  <c r="I52" i="3"/>
  <c r="H52" i="3"/>
  <c r="Q51" i="3"/>
  <c r="P51" i="3"/>
  <c r="P54" i="3" s="1"/>
  <c r="O51" i="3"/>
  <c r="N51" i="3"/>
  <c r="L51" i="3"/>
  <c r="L54" i="3" s="1"/>
  <c r="K51" i="3"/>
  <c r="K54" i="3" s="1"/>
  <c r="J51" i="3"/>
  <c r="I51" i="3"/>
  <c r="H51" i="3"/>
  <c r="H54" i="3" s="1"/>
  <c r="F51" i="3"/>
  <c r="D51" i="3" s="1"/>
  <c r="D54" i="3" s="1"/>
  <c r="Q50" i="3"/>
  <c r="P50" i="3"/>
  <c r="O50" i="3"/>
  <c r="N50" i="3"/>
  <c r="L50" i="3"/>
  <c r="K50" i="3"/>
  <c r="J50" i="3"/>
  <c r="I50" i="3"/>
  <c r="H50" i="3"/>
  <c r="F50" i="3"/>
  <c r="M49" i="3"/>
  <c r="E49" i="3" s="1"/>
  <c r="G49" i="3"/>
  <c r="M48" i="3"/>
  <c r="G48" i="3"/>
  <c r="M47" i="3"/>
  <c r="G47" i="3"/>
  <c r="D47" i="3"/>
  <c r="D50" i="3" s="1"/>
  <c r="Q46" i="3"/>
  <c r="P46" i="3"/>
  <c r="O46" i="3"/>
  <c r="N46" i="3"/>
  <c r="L46" i="3"/>
  <c r="K46" i="3"/>
  <c r="J46" i="3"/>
  <c r="I46" i="3"/>
  <c r="H46" i="3"/>
  <c r="F46" i="3"/>
  <c r="Q45" i="3"/>
  <c r="Q53" i="3" s="1"/>
  <c r="M45" i="3"/>
  <c r="E45" i="3" s="1"/>
  <c r="G45" i="3"/>
  <c r="M44" i="3"/>
  <c r="G44" i="3"/>
  <c r="E44" i="3" s="1"/>
  <c r="M43" i="3"/>
  <c r="G43" i="3"/>
  <c r="D43" i="3"/>
  <c r="D46" i="3" s="1"/>
  <c r="Q42" i="3"/>
  <c r="P42" i="3"/>
  <c r="O42" i="3"/>
  <c r="N42" i="3"/>
  <c r="L42" i="3"/>
  <c r="K42" i="3"/>
  <c r="J42" i="3"/>
  <c r="I42" i="3"/>
  <c r="H42" i="3"/>
  <c r="F42" i="3"/>
  <c r="M41" i="3"/>
  <c r="G41" i="3"/>
  <c r="E41" i="3" s="1"/>
  <c r="M40" i="3"/>
  <c r="G40" i="3"/>
  <c r="E40" i="3"/>
  <c r="M39" i="3"/>
  <c r="G39" i="3"/>
  <c r="D39" i="3"/>
  <c r="D42" i="3" s="1"/>
  <c r="Q38" i="3"/>
  <c r="P38" i="3"/>
  <c r="O38" i="3"/>
  <c r="N38" i="3"/>
  <c r="L38" i="3"/>
  <c r="K38" i="3"/>
  <c r="J38" i="3"/>
  <c r="I38" i="3"/>
  <c r="H38" i="3"/>
  <c r="F38" i="3"/>
  <c r="M37" i="3"/>
  <c r="G37" i="3"/>
  <c r="E37" i="3"/>
  <c r="M36" i="3"/>
  <c r="G36" i="3"/>
  <c r="E36" i="3"/>
  <c r="M35" i="3"/>
  <c r="E35" i="3" s="1"/>
  <c r="E38" i="3" s="1"/>
  <c r="G35" i="3"/>
  <c r="D35" i="3"/>
  <c r="D38" i="3" s="1"/>
  <c r="Q34" i="3"/>
  <c r="P34" i="3"/>
  <c r="O34" i="3"/>
  <c r="N34" i="3"/>
  <c r="L34" i="3"/>
  <c r="K34" i="3"/>
  <c r="J34" i="3"/>
  <c r="I34" i="3"/>
  <c r="H34" i="3"/>
  <c r="F34" i="3"/>
  <c r="M33" i="3"/>
  <c r="G33" i="3"/>
  <c r="E33" i="3"/>
  <c r="M32" i="3"/>
  <c r="E32" i="3" s="1"/>
  <c r="G32" i="3"/>
  <c r="M31" i="3"/>
  <c r="G31" i="3"/>
  <c r="D31" i="3"/>
  <c r="D34" i="3" s="1"/>
  <c r="Q30" i="3"/>
  <c r="P30" i="3"/>
  <c r="O30" i="3"/>
  <c r="N30" i="3"/>
  <c r="L30" i="3"/>
  <c r="J30" i="3"/>
  <c r="I30" i="3"/>
  <c r="H30" i="3"/>
  <c r="F30" i="3"/>
  <c r="M29" i="3"/>
  <c r="K29" i="3"/>
  <c r="K30" i="3" s="1"/>
  <c r="G29" i="3"/>
  <c r="M28" i="3"/>
  <c r="G28" i="3"/>
  <c r="E28" i="3" s="1"/>
  <c r="M27" i="3"/>
  <c r="M30" i="3" s="1"/>
  <c r="G27" i="3"/>
  <c r="E27" i="3"/>
  <c r="D27" i="3"/>
  <c r="D30" i="3" s="1"/>
  <c r="Q26" i="3"/>
  <c r="P26" i="3"/>
  <c r="O26" i="3"/>
  <c r="N26" i="3"/>
  <c r="L26" i="3"/>
  <c r="K26" i="3"/>
  <c r="J26" i="3"/>
  <c r="I26" i="3"/>
  <c r="H26" i="3"/>
  <c r="F26" i="3"/>
  <c r="M25" i="3"/>
  <c r="G25" i="3"/>
  <c r="M24" i="3"/>
  <c r="G24" i="3"/>
  <c r="G26" i="3" s="1"/>
  <c r="E24" i="3"/>
  <c r="M23" i="3"/>
  <c r="G23" i="3"/>
  <c r="E23" i="3"/>
  <c r="D23" i="3"/>
  <c r="D26" i="3" s="1"/>
  <c r="Q22" i="3"/>
  <c r="P22" i="3"/>
  <c r="O22" i="3"/>
  <c r="N22" i="3"/>
  <c r="L22" i="3"/>
  <c r="K22" i="3"/>
  <c r="J22" i="3"/>
  <c r="I22" i="3"/>
  <c r="H22" i="3"/>
  <c r="F22" i="3"/>
  <c r="M21" i="3"/>
  <c r="G21" i="3"/>
  <c r="E21" i="3" s="1"/>
  <c r="M20" i="3"/>
  <c r="G20" i="3"/>
  <c r="E20" i="3"/>
  <c r="M19" i="3"/>
  <c r="M22" i="3" s="1"/>
  <c r="G19" i="3"/>
  <c r="D19" i="3"/>
  <c r="D22" i="3" s="1"/>
  <c r="Q18" i="3"/>
  <c r="P18" i="3"/>
  <c r="O18" i="3"/>
  <c r="N18" i="3"/>
  <c r="L18" i="3"/>
  <c r="K18" i="3"/>
  <c r="J18" i="3"/>
  <c r="I18" i="3"/>
  <c r="H18" i="3"/>
  <c r="F18" i="3"/>
  <c r="M17" i="3"/>
  <c r="G17" i="3"/>
  <c r="E17" i="3" s="1"/>
  <c r="M16" i="3"/>
  <c r="E16" i="3" s="1"/>
  <c r="G16" i="3"/>
  <c r="M15" i="3"/>
  <c r="G15" i="3"/>
  <c r="E15" i="3" s="1"/>
  <c r="D15" i="3"/>
  <c r="D18" i="3" s="1"/>
  <c r="Q14" i="3"/>
  <c r="P14" i="3"/>
  <c r="O14" i="3"/>
  <c r="N14" i="3"/>
  <c r="L14" i="3"/>
  <c r="K14" i="3"/>
  <c r="J14" i="3"/>
  <c r="I14" i="3"/>
  <c r="H14" i="3"/>
  <c r="F14" i="3"/>
  <c r="M13" i="3"/>
  <c r="G13" i="3"/>
  <c r="E13" i="3" s="1"/>
  <c r="M12" i="3"/>
  <c r="G12" i="3"/>
  <c r="G14" i="3" s="1"/>
  <c r="M11" i="3"/>
  <c r="G11" i="3"/>
  <c r="E11" i="3"/>
  <c r="D11" i="3"/>
  <c r="D14" i="3" s="1"/>
  <c r="Q10" i="3"/>
  <c r="P10" i="3"/>
  <c r="O10" i="3"/>
  <c r="N10" i="3"/>
  <c r="L10" i="3"/>
  <c r="K10" i="3"/>
  <c r="J10" i="3"/>
  <c r="I10" i="3"/>
  <c r="H10" i="3"/>
  <c r="F10" i="3"/>
  <c r="M9" i="3"/>
  <c r="G9" i="3"/>
  <c r="M8" i="3"/>
  <c r="G8" i="3"/>
  <c r="G10" i="3" s="1"/>
  <c r="E8" i="3"/>
  <c r="M7" i="3"/>
  <c r="G7" i="3"/>
  <c r="E7" i="3"/>
  <c r="D7" i="3"/>
  <c r="D10" i="3" s="1"/>
  <c r="E18" i="3" l="1"/>
  <c r="M18" i="3"/>
  <c r="G30" i="3"/>
  <c r="E31" i="3"/>
  <c r="E34" i="3" s="1"/>
  <c r="G42" i="3"/>
  <c r="G46" i="3"/>
  <c r="E48" i="3"/>
  <c r="Q54" i="3"/>
  <c r="M53" i="3"/>
  <c r="M14" i="3"/>
  <c r="G22" i="3"/>
  <c r="I54" i="3"/>
  <c r="E19" i="3"/>
  <c r="E22" i="3" s="1"/>
  <c r="E29" i="3"/>
  <c r="E30" i="3" s="1"/>
  <c r="G38" i="3"/>
  <c r="E43" i="3"/>
  <c r="E46" i="3" s="1"/>
  <c r="G50" i="3"/>
  <c r="M51" i="3"/>
  <c r="M54" i="3" s="1"/>
  <c r="M10" i="3"/>
  <c r="E9" i="3"/>
  <c r="E12" i="3"/>
  <c r="E14" i="3" s="1"/>
  <c r="G18" i="3"/>
  <c r="M26" i="3"/>
  <c r="E25" i="3"/>
  <c r="E26" i="3" s="1"/>
  <c r="G34" i="3"/>
  <c r="E39" i="3"/>
  <c r="E42" i="3" s="1"/>
  <c r="M50" i="3"/>
  <c r="G51" i="3"/>
  <c r="E51" i="3" s="1"/>
  <c r="O54" i="3"/>
  <c r="M52" i="3"/>
  <c r="E52" i="3" s="1"/>
  <c r="G54" i="3"/>
  <c r="E10" i="3"/>
  <c r="E53" i="3"/>
  <c r="M34" i="3"/>
  <c r="M38" i="3"/>
  <c r="M42" i="3"/>
  <c r="F54" i="3"/>
  <c r="J54" i="3"/>
  <c r="N54" i="3"/>
  <c r="M46" i="3"/>
  <c r="E47" i="3"/>
  <c r="E50" i="3" s="1"/>
  <c r="E54" i="3" l="1"/>
  <c r="Z51" i="3" l="1"/>
  <c r="V51" i="3"/>
  <c r="W51" i="3"/>
  <c r="Y51" i="3"/>
  <c r="AB51" i="3"/>
  <c r="AC51" i="3"/>
  <c r="AD51" i="3"/>
  <c r="AE51" i="3"/>
  <c r="V52" i="3"/>
  <c r="W52" i="3"/>
  <c r="X52" i="3"/>
  <c r="Y52" i="3"/>
  <c r="AB52" i="3"/>
  <c r="AC52" i="3"/>
  <c r="AD52" i="3"/>
  <c r="AE52" i="3"/>
  <c r="V53" i="3"/>
  <c r="W53" i="3"/>
  <c r="X53" i="3"/>
  <c r="Y53" i="3"/>
  <c r="AB53" i="3"/>
  <c r="AC53" i="3"/>
  <c r="AD53" i="3"/>
  <c r="AE53" i="3"/>
  <c r="AE54" i="3" s="1"/>
  <c r="Z54" i="3" l="1"/>
  <c r="R51" i="3"/>
  <c r="R54" i="3" s="1"/>
  <c r="W54" i="3"/>
  <c r="AD54" i="3"/>
  <c r="AB54" i="3"/>
  <c r="AA53" i="3"/>
  <c r="AA51" i="3"/>
  <c r="AC54" i="3"/>
  <c r="AA52" i="3"/>
  <c r="T54" i="3"/>
  <c r="Y54" i="3"/>
  <c r="U52" i="3"/>
  <c r="U53" i="3"/>
  <c r="V54" i="3"/>
  <c r="X51" i="3"/>
  <c r="X54" i="3" s="1"/>
  <c r="AN31" i="3"/>
  <c r="S53" i="3" l="1"/>
  <c r="AA54" i="3"/>
  <c r="S52" i="3"/>
  <c r="U51" i="3"/>
  <c r="U54" i="3" s="1"/>
  <c r="AH7" i="3"/>
  <c r="S51" i="3" l="1"/>
  <c r="S54" i="3" s="1"/>
  <c r="AS33" i="3"/>
  <c r="AR33" i="3"/>
  <c r="AQ33" i="3"/>
  <c r="AP33" i="3"/>
  <c r="AM33" i="3"/>
  <c r="AL33" i="3"/>
  <c r="AK33" i="3"/>
  <c r="AJ33" i="3"/>
  <c r="AS32" i="3"/>
  <c r="AR32" i="3"/>
  <c r="AQ32" i="3"/>
  <c r="AP32" i="3"/>
  <c r="AM32" i="3"/>
  <c r="AL32" i="3"/>
  <c r="AK32" i="3"/>
  <c r="AJ32" i="3"/>
  <c r="AS31" i="3"/>
  <c r="AR31" i="3"/>
  <c r="AQ31" i="3"/>
  <c r="AP31" i="3"/>
  <c r="AN34" i="3"/>
  <c r="AM31" i="3"/>
  <c r="AL31" i="3"/>
  <c r="AK31" i="3"/>
  <c r="AJ31" i="3"/>
  <c r="AH31" i="3"/>
  <c r="AH34" i="3" s="1"/>
  <c r="AP34" i="3" l="1"/>
  <c r="AK34" i="3"/>
  <c r="AF31" i="3"/>
  <c r="AF34" i="3" s="1"/>
  <c r="AL34" i="3"/>
  <c r="AO33" i="3"/>
  <c r="AO32" i="3"/>
  <c r="AO31" i="3"/>
  <c r="AR34" i="3"/>
  <c r="AS34" i="3"/>
  <c r="AM34" i="3"/>
  <c r="AI31" i="3"/>
  <c r="AJ34" i="3"/>
  <c r="AI32" i="3"/>
  <c r="AI33" i="3"/>
  <c r="AQ34" i="3"/>
  <c r="AO34" i="3" l="1"/>
  <c r="AG33" i="3"/>
  <c r="AG32" i="3"/>
  <c r="AI34" i="3"/>
  <c r="AG31" i="3"/>
  <c r="AJ7" i="3"/>
  <c r="AK7" i="3"/>
  <c r="AL7" i="3"/>
  <c r="AM7" i="3"/>
  <c r="AN7" i="3"/>
  <c r="AF7" i="3" s="1"/>
  <c r="AP7" i="3"/>
  <c r="AQ7" i="3"/>
  <c r="AR7" i="3"/>
  <c r="AS7" i="3"/>
  <c r="AJ8" i="3"/>
  <c r="AK8" i="3"/>
  <c r="AL8" i="3"/>
  <c r="AM8" i="3"/>
  <c r="AP8" i="3"/>
  <c r="AQ8" i="3"/>
  <c r="AR8" i="3"/>
  <c r="AS8" i="3"/>
  <c r="AJ9" i="3"/>
  <c r="AK9" i="3"/>
  <c r="AL9" i="3"/>
  <c r="AM9" i="3"/>
  <c r="AP9" i="3"/>
  <c r="AQ9" i="3"/>
  <c r="AR9" i="3"/>
  <c r="AS9" i="3"/>
  <c r="AQ10" i="3" l="1"/>
  <c r="AG34" i="3"/>
  <c r="AN10" i="3"/>
  <c r="AL10" i="3"/>
  <c r="AF10" i="3"/>
  <c r="AO9" i="3"/>
  <c r="AR10" i="3"/>
  <c r="AJ10" i="3"/>
  <c r="AK10" i="3"/>
  <c r="AM10" i="3"/>
  <c r="AO8" i="3"/>
  <c r="AO7" i="3"/>
  <c r="AS10" i="3"/>
  <c r="AH10" i="3"/>
  <c r="AI9" i="3"/>
  <c r="AI7" i="3"/>
  <c r="AP10" i="3"/>
  <c r="AI8" i="3"/>
  <c r="AK53" i="3"/>
  <c r="AS49" i="3"/>
  <c r="AR49" i="3"/>
  <c r="AQ49" i="3"/>
  <c r="AP49" i="3"/>
  <c r="AM49" i="3"/>
  <c r="AL49" i="3"/>
  <c r="AK49" i="3"/>
  <c r="AJ49" i="3"/>
  <c r="AS48" i="3"/>
  <c r="AR48" i="3"/>
  <c r="AQ48" i="3"/>
  <c r="AP48" i="3"/>
  <c r="AM48" i="3"/>
  <c r="AL48" i="3"/>
  <c r="AK48" i="3"/>
  <c r="AJ48" i="3"/>
  <c r="AS47" i="3"/>
  <c r="AR47" i="3"/>
  <c r="AQ47" i="3"/>
  <c r="AP47" i="3"/>
  <c r="AN47" i="3"/>
  <c r="AN50" i="3" s="1"/>
  <c r="AM47" i="3"/>
  <c r="AL47" i="3"/>
  <c r="AK47" i="3"/>
  <c r="AJ47" i="3"/>
  <c r="AH47" i="3"/>
  <c r="AH50" i="3" s="1"/>
  <c r="AS45" i="3"/>
  <c r="AR45" i="3"/>
  <c r="AQ45" i="3"/>
  <c r="AP45" i="3"/>
  <c r="AM45" i="3"/>
  <c r="AL45" i="3"/>
  <c r="AK45" i="3"/>
  <c r="AJ45" i="3"/>
  <c r="AS44" i="3"/>
  <c r="AR44" i="3"/>
  <c r="AQ44" i="3"/>
  <c r="AP44" i="3"/>
  <c r="AM44" i="3"/>
  <c r="AL44" i="3"/>
  <c r="AK44" i="3"/>
  <c r="AJ44" i="3"/>
  <c r="AS43" i="3"/>
  <c r="AR43" i="3"/>
  <c r="AQ43" i="3"/>
  <c r="AQ46" i="3" s="1"/>
  <c r="AP43" i="3"/>
  <c r="AN43" i="3"/>
  <c r="AN46" i="3" s="1"/>
  <c r="AM43" i="3"/>
  <c r="AL43" i="3"/>
  <c r="AK43" i="3"/>
  <c r="AJ43" i="3"/>
  <c r="AH43" i="3"/>
  <c r="AS41" i="3"/>
  <c r="AR41" i="3"/>
  <c r="AQ41" i="3"/>
  <c r="AP41" i="3"/>
  <c r="AM41" i="3"/>
  <c r="AL41" i="3"/>
  <c r="AK41" i="3"/>
  <c r="AJ41" i="3"/>
  <c r="AS40" i="3"/>
  <c r="AR40" i="3"/>
  <c r="AQ40" i="3"/>
  <c r="AP40" i="3"/>
  <c r="AM40" i="3"/>
  <c r="AL40" i="3"/>
  <c r="AK40" i="3"/>
  <c r="AJ40" i="3"/>
  <c r="AS39" i="3"/>
  <c r="AR39" i="3"/>
  <c r="AQ39" i="3"/>
  <c r="AP39" i="3"/>
  <c r="AN39" i="3"/>
  <c r="AN42" i="3" s="1"/>
  <c r="AM39" i="3"/>
  <c r="AL39" i="3"/>
  <c r="AK39" i="3"/>
  <c r="AJ39" i="3"/>
  <c r="AH39" i="3"/>
  <c r="AS37" i="3"/>
  <c r="AR37" i="3"/>
  <c r="AQ37" i="3"/>
  <c r="AP37" i="3"/>
  <c r="AM37" i="3"/>
  <c r="AL37" i="3"/>
  <c r="AK37" i="3"/>
  <c r="AJ37" i="3"/>
  <c r="AS36" i="3"/>
  <c r="AR36" i="3"/>
  <c r="AQ36" i="3"/>
  <c r="AP36" i="3"/>
  <c r="AM36" i="3"/>
  <c r="AL36" i="3"/>
  <c r="AK36" i="3"/>
  <c r="AJ36" i="3"/>
  <c r="AS35" i="3"/>
  <c r="AR35" i="3"/>
  <c r="AQ35" i="3"/>
  <c r="AP35" i="3"/>
  <c r="AN35" i="3"/>
  <c r="AM35" i="3"/>
  <c r="AL35" i="3"/>
  <c r="AK35" i="3"/>
  <c r="AJ35" i="3"/>
  <c r="AH35" i="3"/>
  <c r="AH38" i="3" s="1"/>
  <c r="AS29" i="3"/>
  <c r="AR29" i="3"/>
  <c r="AQ29" i="3"/>
  <c r="AP29" i="3"/>
  <c r="AM29" i="3"/>
  <c r="AL29" i="3"/>
  <c r="AK29" i="3"/>
  <c r="AJ29" i="3"/>
  <c r="AS28" i="3"/>
  <c r="AR28" i="3"/>
  <c r="AQ28" i="3"/>
  <c r="AP28" i="3"/>
  <c r="AM28" i="3"/>
  <c r="AL28" i="3"/>
  <c r="AK28" i="3"/>
  <c r="AJ28" i="3"/>
  <c r="AS27" i="3"/>
  <c r="AR27" i="3"/>
  <c r="AQ27" i="3"/>
  <c r="AP27" i="3"/>
  <c r="AN27" i="3"/>
  <c r="AM27" i="3"/>
  <c r="AL27" i="3"/>
  <c r="AK27" i="3"/>
  <c r="AJ27" i="3"/>
  <c r="AH27" i="3"/>
  <c r="AH30" i="3" s="1"/>
  <c r="AS25" i="3"/>
  <c r="AM25" i="3"/>
  <c r="AL25" i="3"/>
  <c r="AK25" i="3"/>
  <c r="AJ25" i="3"/>
  <c r="AM24" i="3"/>
  <c r="AL24" i="3"/>
  <c r="AK24" i="3"/>
  <c r="AJ24" i="3"/>
  <c r="AN23" i="3"/>
  <c r="AN26" i="3" s="1"/>
  <c r="AM23" i="3"/>
  <c r="AL23" i="3"/>
  <c r="AK23" i="3"/>
  <c r="AJ23" i="3"/>
  <c r="AH23" i="3"/>
  <c r="AS21" i="3"/>
  <c r="AM21" i="3"/>
  <c r="AL21" i="3"/>
  <c r="AK21" i="3"/>
  <c r="AJ21" i="3"/>
  <c r="AM20" i="3"/>
  <c r="AL20" i="3"/>
  <c r="AK20" i="3"/>
  <c r="AJ20" i="3"/>
  <c r="AN19" i="3"/>
  <c r="AN22" i="3" s="1"/>
  <c r="AM19" i="3"/>
  <c r="AL19" i="3"/>
  <c r="AK19" i="3"/>
  <c r="AJ19" i="3"/>
  <c r="AH19" i="3"/>
  <c r="AS20" i="3"/>
  <c r="AS17" i="3"/>
  <c r="AR17" i="3"/>
  <c r="AQ17" i="3"/>
  <c r="AP17" i="3"/>
  <c r="AM17" i="3"/>
  <c r="AL17" i="3"/>
  <c r="AK17" i="3"/>
  <c r="AJ17" i="3"/>
  <c r="AS16" i="3"/>
  <c r="AR16" i="3"/>
  <c r="AQ16" i="3"/>
  <c r="AP16" i="3"/>
  <c r="AM16" i="3"/>
  <c r="AL16" i="3"/>
  <c r="AK16" i="3"/>
  <c r="AJ16" i="3"/>
  <c r="AS15" i="3"/>
  <c r="AR15" i="3"/>
  <c r="AQ15" i="3"/>
  <c r="AP15" i="3"/>
  <c r="AN15" i="3"/>
  <c r="AN18" i="3" s="1"/>
  <c r="AM15" i="3"/>
  <c r="AL15" i="3"/>
  <c r="AK15" i="3"/>
  <c r="AJ15" i="3"/>
  <c r="AH15" i="3"/>
  <c r="AH18" i="3" s="1"/>
  <c r="AS13" i="3"/>
  <c r="AR13" i="3"/>
  <c r="AQ13" i="3"/>
  <c r="AP13" i="3"/>
  <c r="AM13" i="3"/>
  <c r="AL13" i="3"/>
  <c r="AK13" i="3"/>
  <c r="AJ13" i="3"/>
  <c r="AS12" i="3"/>
  <c r="AR12" i="3"/>
  <c r="AQ12" i="3"/>
  <c r="AP12" i="3"/>
  <c r="AM12" i="3"/>
  <c r="AL12" i="3"/>
  <c r="AK12" i="3"/>
  <c r="AJ12" i="3"/>
  <c r="AS11" i="3"/>
  <c r="AR11" i="3"/>
  <c r="AQ11" i="3"/>
  <c r="AP11" i="3"/>
  <c r="AN11" i="3"/>
  <c r="AN14" i="3" s="1"/>
  <c r="AM11" i="3"/>
  <c r="AL11" i="3"/>
  <c r="AK11" i="3"/>
  <c r="AJ11" i="3"/>
  <c r="AH11" i="3"/>
  <c r="AH14" i="3" l="1"/>
  <c r="AF11" i="3"/>
  <c r="AF14" i="3" s="1"/>
  <c r="AG8" i="3"/>
  <c r="AS19" i="3"/>
  <c r="AS22" i="3" s="1"/>
  <c r="AS38" i="3"/>
  <c r="AK38" i="3"/>
  <c r="AP18" i="3"/>
  <c r="AG9" i="3"/>
  <c r="AP30" i="3"/>
  <c r="AR38" i="3"/>
  <c r="AP50" i="3"/>
  <c r="AQ42" i="3"/>
  <c r="AO10" i="3"/>
  <c r="AO44" i="3"/>
  <c r="AM14" i="3"/>
  <c r="AM18" i="3"/>
  <c r="AM22" i="3"/>
  <c r="AM30" i="3"/>
  <c r="AN38" i="3"/>
  <c r="AF35" i="3"/>
  <c r="AF38" i="3" s="1"/>
  <c r="AK50" i="3"/>
  <c r="AR50" i="3"/>
  <c r="AJ42" i="3"/>
  <c r="AF19" i="3"/>
  <c r="AF22" i="3" s="1"/>
  <c r="AS50" i="3"/>
  <c r="AI47" i="3"/>
  <c r="AR46" i="3"/>
  <c r="AF43" i="3"/>
  <c r="AF46" i="3" s="1"/>
  <c r="AM46" i="3"/>
  <c r="AI44" i="3"/>
  <c r="AL46" i="3"/>
  <c r="AI45" i="3"/>
  <c r="AL38" i="3"/>
  <c r="AI35" i="3"/>
  <c r="AS30" i="3"/>
  <c r="AF15" i="3"/>
  <c r="AF18" i="3" s="1"/>
  <c r="AS18" i="3"/>
  <c r="AR18" i="3"/>
  <c r="AL18" i="3"/>
  <c r="AJ14" i="3"/>
  <c r="AI13" i="3"/>
  <c r="AI10" i="3"/>
  <c r="AG7" i="3"/>
  <c r="AJ52" i="3"/>
  <c r="AM52" i="3"/>
  <c r="AO48" i="3"/>
  <c r="AI49" i="3"/>
  <c r="AO49" i="3"/>
  <c r="AI21" i="3"/>
  <c r="AL14" i="3"/>
  <c r="AF27" i="3"/>
  <c r="AF30" i="3" s="1"/>
  <c r="AI41" i="3"/>
  <c r="AJ46" i="3"/>
  <c r="AS46" i="3"/>
  <c r="AF47" i="3"/>
  <c r="AF50" i="3" s="1"/>
  <c r="AL50" i="3"/>
  <c r="AO47" i="3"/>
  <c r="AI48" i="3"/>
  <c r="AR14" i="3"/>
  <c r="AK26" i="3"/>
  <c r="AK46" i="3"/>
  <c r="AO43" i="3"/>
  <c r="AO45" i="3"/>
  <c r="AM50" i="3"/>
  <c r="AL52" i="3"/>
  <c r="AL53" i="3"/>
  <c r="AJ50" i="3"/>
  <c r="AQ50" i="3"/>
  <c r="AP46" i="3"/>
  <c r="AI43" i="3"/>
  <c r="AH46" i="3"/>
  <c r="AL42" i="3"/>
  <c r="AO40" i="3"/>
  <c r="AI20" i="3"/>
  <c r="AO15" i="3"/>
  <c r="AI16" i="3"/>
  <c r="AL22" i="3"/>
  <c r="AI25" i="3"/>
  <c r="AI27" i="3"/>
  <c r="AK42" i="3"/>
  <c r="AO39" i="3"/>
  <c r="AN30" i="3"/>
  <c r="AI11" i="3"/>
  <c r="AO11" i="3"/>
  <c r="AO12" i="3"/>
  <c r="AO13" i="3"/>
  <c r="AI15" i="3"/>
  <c r="AJ22" i="3"/>
  <c r="AF23" i="3"/>
  <c r="AF26" i="3" s="1"/>
  <c r="AL30" i="3"/>
  <c r="AQ30" i="3"/>
  <c r="AO35" i="3"/>
  <c r="AI36" i="3"/>
  <c r="AF39" i="3"/>
  <c r="AF42" i="3" s="1"/>
  <c r="AM42" i="3"/>
  <c r="AQ14" i="3"/>
  <c r="AI12" i="3"/>
  <c r="AK18" i="3"/>
  <c r="AO16" i="3"/>
  <c r="AI17" i="3"/>
  <c r="AO17" i="3"/>
  <c r="AI19" i="3"/>
  <c r="AO27" i="3"/>
  <c r="AO28" i="3"/>
  <c r="AI29" i="3"/>
  <c r="AO29" i="3"/>
  <c r="AJ30" i="3"/>
  <c r="AM38" i="3"/>
  <c r="AS42" i="3"/>
  <c r="AO41" i="3"/>
  <c r="AS14" i="3"/>
  <c r="AI23" i="3"/>
  <c r="AI24" i="3"/>
  <c r="AK30" i="3"/>
  <c r="AI28" i="3"/>
  <c r="AO36" i="3"/>
  <c r="AI37" i="3"/>
  <c r="AO37" i="3"/>
  <c r="AI39" i="3"/>
  <c r="AI40" i="3"/>
  <c r="AK52" i="3"/>
  <c r="AS53" i="3"/>
  <c r="AP14" i="3"/>
  <c r="AH22" i="3"/>
  <c r="AJ26" i="3"/>
  <c r="AL26" i="3"/>
  <c r="AJ38" i="3"/>
  <c r="AJ53" i="3"/>
  <c r="AJ18" i="3"/>
  <c r="AL51" i="3"/>
  <c r="AJ51" i="3"/>
  <c r="AK14" i="3"/>
  <c r="AQ18" i="3"/>
  <c r="AK22" i="3"/>
  <c r="AP38" i="3"/>
  <c r="AR42" i="3"/>
  <c r="AH42" i="3"/>
  <c r="AM26" i="3"/>
  <c r="AH26" i="3"/>
  <c r="AR30" i="3"/>
  <c r="AP42" i="3"/>
  <c r="AH51" i="3"/>
  <c r="AN51" i="3"/>
  <c r="AN54" i="3" s="1"/>
  <c r="AM53" i="3"/>
  <c r="AQ38" i="3"/>
  <c r="AM51" i="3"/>
  <c r="AK51" i="3"/>
  <c r="AS23" i="3" l="1"/>
  <c r="AP19" i="3"/>
  <c r="AQ19" i="3"/>
  <c r="AR19" i="3"/>
  <c r="AG10" i="3"/>
  <c r="AG47" i="3"/>
  <c r="AG44" i="3"/>
  <c r="AI50" i="3"/>
  <c r="AI26" i="3"/>
  <c r="AG13" i="3"/>
  <c r="AI22" i="3"/>
  <c r="AG48" i="3"/>
  <c r="AG45" i="3"/>
  <c r="AO46" i="3"/>
  <c r="AG39" i="3"/>
  <c r="AG40" i="3"/>
  <c r="AG41" i="3"/>
  <c r="AG35" i="3"/>
  <c r="AI38" i="3"/>
  <c r="AG27" i="3"/>
  <c r="AO18" i="3"/>
  <c r="AI14" i="3"/>
  <c r="AI52" i="3"/>
  <c r="AO50" i="3"/>
  <c r="AG16" i="3"/>
  <c r="AG49" i="3"/>
  <c r="AM54" i="3"/>
  <c r="AL54" i="3"/>
  <c r="AG43" i="3"/>
  <c r="AI46" i="3"/>
  <c r="AG37" i="3"/>
  <c r="AG28" i="3"/>
  <c r="AG12" i="3"/>
  <c r="AI18" i="3"/>
  <c r="AG11" i="3"/>
  <c r="AG29" i="3"/>
  <c r="AG17" i="3"/>
  <c r="AO14" i="3"/>
  <c r="AO42" i="3"/>
  <c r="AI30" i="3"/>
  <c r="AG15" i="3"/>
  <c r="AO30" i="3"/>
  <c r="AI42" i="3"/>
  <c r="AK54" i="3"/>
  <c r="AG36" i="3"/>
  <c r="AO38" i="3"/>
  <c r="AI51" i="3"/>
  <c r="AJ54" i="3"/>
  <c r="AI53" i="3"/>
  <c r="AH54" i="3"/>
  <c r="AF51" i="3"/>
  <c r="AF54" i="3" s="1"/>
  <c r="AQ20" i="3" l="1"/>
  <c r="AP20" i="3"/>
  <c r="AO19" i="3"/>
  <c r="AS51" i="3"/>
  <c r="AP21" i="3"/>
  <c r="AS52" i="3"/>
  <c r="AS24" i="3"/>
  <c r="AS26" i="3" s="1"/>
  <c r="AR20" i="3"/>
  <c r="AG14" i="3"/>
  <c r="AG50" i="3"/>
  <c r="AG46" i="3"/>
  <c r="AG42" i="3"/>
  <c r="AG38" i="3"/>
  <c r="AG18" i="3"/>
  <c r="AG30" i="3"/>
  <c r="AI54" i="3"/>
  <c r="AS54" i="3" l="1"/>
  <c r="AR21" i="3"/>
  <c r="AR22" i="3" s="1"/>
  <c r="AP23" i="3"/>
  <c r="AG19" i="3"/>
  <c r="AO20" i="3"/>
  <c r="AG20" i="3" s="1"/>
  <c r="AQ21" i="3"/>
  <c r="AQ22" i="3" s="1"/>
  <c r="AP22" i="3"/>
  <c r="AQ23" i="3" l="1"/>
  <c r="AP51" i="3"/>
  <c r="AP24" i="3"/>
  <c r="AO21" i="3"/>
  <c r="AG21" i="3" s="1"/>
  <c r="AG22" i="3" s="1"/>
  <c r="AR23" i="3"/>
  <c r="AP25" i="3"/>
  <c r="AR25" i="3" l="1"/>
  <c r="AR53" i="3"/>
  <c r="AQ24" i="3"/>
  <c r="AQ52" i="3"/>
  <c r="AO23" i="3"/>
  <c r="AP52" i="3"/>
  <c r="AR24" i="3"/>
  <c r="AR52" i="3"/>
  <c r="AP53" i="3"/>
  <c r="AR51" i="3"/>
  <c r="AP26" i="3"/>
  <c r="AQ51" i="3"/>
  <c r="AO22" i="3"/>
  <c r="AR26" i="3" l="1"/>
  <c r="AO51" i="3"/>
  <c r="AG51" i="3" s="1"/>
  <c r="AO24" i="3"/>
  <c r="AG24" i="3" s="1"/>
  <c r="AO52" i="3"/>
  <c r="AG52" i="3" s="1"/>
  <c r="AQ25" i="3"/>
  <c r="AP54" i="3"/>
  <c r="AR54" i="3"/>
  <c r="AG23" i="3"/>
  <c r="AQ26" i="3" l="1"/>
  <c r="AO25" i="3"/>
  <c r="AQ53" i="3"/>
  <c r="AG25" i="3" l="1"/>
  <c r="AG26" i="3" s="1"/>
  <c r="AO26" i="3"/>
  <c r="AQ54" i="3"/>
  <c r="AO53" i="3"/>
  <c r="AG53" i="3" l="1"/>
  <c r="AG54" i="3" s="1"/>
  <c r="AO54" i="3"/>
</calcChain>
</file>

<file path=xl/sharedStrings.xml><?xml version="1.0" encoding="utf-8"?>
<sst xmlns="http://schemas.openxmlformats.org/spreadsheetml/2006/main" count="590" uniqueCount="93">
  <si>
    <t>Наименование филиала</t>
  </si>
  <si>
    <t>№ пп.</t>
  </si>
  <si>
    <t>1-я категория</t>
  </si>
  <si>
    <t>2-я категория</t>
  </si>
  <si>
    <t>Всего</t>
  </si>
  <si>
    <t>Юридические лица</t>
  </si>
  <si>
    <t>ВН (110 кВ и выше)</t>
  </si>
  <si>
    <t>СН1 (35 кВ)</t>
  </si>
  <si>
    <t>СН2 (6 - 20 кВ)</t>
  </si>
  <si>
    <t>НН (ниже 1 кВ)</t>
  </si>
  <si>
    <t>Физические лица</t>
  </si>
  <si>
    <t>Категория надежности электроснабжения</t>
  </si>
  <si>
    <t>ВСЕГО</t>
  </si>
  <si>
    <t>3-я категория</t>
  </si>
  <si>
    <t>Раскрытие информации по п. 1.1. Приложения № 7 приказа Минэнерго России от 15.04.2014 № 186</t>
  </si>
  <si>
    <t>Точек поставки**</t>
  </si>
  <si>
    <t>Потребителей*</t>
  </si>
  <si>
    <t>*</t>
  </si>
  <si>
    <t>**</t>
  </si>
  <si>
    <t>Энергопринимающие устройства потребителей, обеспечиваемые электроэнергией по 1-й и 2-й категориям надежности электроснабжения могут иметь 2 и более точки поставки</t>
  </si>
  <si>
    <t>ВСЕГО потребителей</t>
  </si>
  <si>
    <t>ВСЕГО точек поставки</t>
  </si>
  <si>
    <t>Одние потребитель может иметь более одного энергопринимающего устройства с электроприемниками различных категорий надежности электроснабженияи и присоединенных от сетей различного уровня напряжения</t>
  </si>
  <si>
    <t>Динамика (2021-2020 гг.)</t>
  </si>
  <si>
    <t>филиал ПАО "Россети Центр" - "Белгородэнерго"</t>
  </si>
  <si>
    <t>филиал ПАО "Россети Центр" - "Брянскэнерго"</t>
  </si>
  <si>
    <t>филиал ПАО "Россети Центр" - "Воронежэнерго"</t>
  </si>
  <si>
    <t>филиал ПАО "Россети Центр" - "Костромаэнерго"</t>
  </si>
  <si>
    <t>филиал ПАО "Россети Центр" - "Курскэнерго"</t>
  </si>
  <si>
    <t>филиал ПАО "Россети Центр" - "Липецкэнерго"</t>
  </si>
  <si>
    <t>филиал ПАО "Россети Центр" - "Орелэнерго"</t>
  </si>
  <si>
    <t>филиал ПАО "Россети Центр" - "Смоленскэнерго"</t>
  </si>
  <si>
    <t>филиал ПАО "Россети Центр" - "Тамбовэнерго"</t>
  </si>
  <si>
    <t>филиал ПАО "Россети Центр" - "Тверьэнерго"</t>
  </si>
  <si>
    <t>филиал ПАО "Россети Центр" - "Ярэнерго"</t>
  </si>
  <si>
    <t>ПАО "Россети Центр"</t>
  </si>
  <si>
    <t>Динамика (2022-2021 гг.)</t>
  </si>
  <si>
    <t>Наименование вида деятельности</t>
  </si>
  <si>
    <t>Отклонение 2022/2021,%</t>
  </si>
  <si>
    <t>1.4.2.1.</t>
  </si>
  <si>
    <t>Передача электроэнергии</t>
  </si>
  <si>
    <t>Количество потребителей:</t>
  </si>
  <si>
    <t>юридических лиц, тыс.</t>
  </si>
  <si>
    <t xml:space="preserve">физических лиц, тыс. </t>
  </si>
  <si>
    <t>объем оказанных услуг по передаче электроэнергии, млн кВт*ч</t>
  </si>
  <si>
    <t>доля на рынке передачи электроэнергии, %</t>
  </si>
  <si>
    <t>Сведения о количестве потребителей, объекты которых присоединены к сетям ПАО «Россети Центр» и ПАО "Россети Центр и Приволжье" по состоянию на 31.12.2022</t>
  </si>
  <si>
    <t>Общество</t>
  </si>
  <si>
    <t>Наименование Филиала</t>
  </si>
  <si>
    <t>Кол-во потребителей, шт.</t>
  </si>
  <si>
    <t xml:space="preserve">Белгородэнерго 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</si>
  <si>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</si>
  <si>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</si>
  <si>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</si>
  <si>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</si>
  <si>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</si>
  <si>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Орелэнерго</t>
  </si>
  <si>
    <t>Смоленскэнерго</t>
  </si>
  <si>
    <t>Тамбовэнерго</t>
  </si>
  <si>
    <t>Тверьэнерго</t>
  </si>
  <si>
    <t>Ярэнерго</t>
  </si>
  <si>
    <t>Итого ПАО "Россети Центр"</t>
  </si>
  <si>
    <t>ПАО "Россети Центр и Приволжье"</t>
  </si>
  <si>
    <t>Владимирэнерго</t>
  </si>
  <si>
    <t>Ивэнерго</t>
  </si>
  <si>
    <t>Калугаэнерго</t>
  </si>
  <si>
    <t>Кировэнерго</t>
  </si>
  <si>
    <t>Мариэнерго</t>
  </si>
  <si>
    <t>Нижновэнерго</t>
  </si>
  <si>
    <t>Рязаньэнерго</t>
  </si>
  <si>
    <t>Тулэнерго</t>
  </si>
  <si>
    <t>Удмуртэнерго</t>
  </si>
  <si>
    <t>Итого ПАО "Россети Центр и Приволжье"</t>
  </si>
  <si>
    <t>Всего ПАО "Россети Центр" и ПАО "Россети Центр и Приволжье"</t>
  </si>
  <si>
    <t>Динамика (2023-2022 гг.)</t>
  </si>
  <si>
    <t>из 8.1.1.</t>
  </si>
  <si>
    <t>Отклонение 2023/2022,%</t>
  </si>
  <si>
    <t xml:space="preserve">Добрый день.
Рост точек поставки по сравнению с количеством потребителей:
- согласно данным по исполненным договорам ТП за 2023 год встречаются уже действующие потребители, которые подключают новые точки поставки. Как пример это  Администрации с/п, Ростелеком, Орелгосзаказчик и другие уже существующие потребители. 
- так же наблюдается переход точек поставки потребителей в ООО «РН-энерго», ЭСО второго уровня, из-за более выгодных условий по оплате ээ.
</t>
  </si>
  <si>
    <t>Ответ   учета….</t>
  </si>
  <si>
    <t>В прошлом году по юрикам в базе 5180 абонентов у нас в отчете 4298. Значит опять подо что-то подгоняли.</t>
  </si>
  <si>
    <t>Возможно это без МКЖД которых.</t>
  </si>
  <si>
    <t>А по физикам наоборот. Потребителей было в базе 206 422, а в отчете 207344.</t>
  </si>
  <si>
    <t>Т.е. около 850 потребителей перегоняли из юриков в физики.</t>
  </si>
  <si>
    <t>Сейчас все по базе.</t>
  </si>
  <si>
    <t>PS Я так понял что в 2022 году МКЖД учитывались   как физлица….   В 2023 нет.</t>
  </si>
  <si>
    <t xml:space="preserve">Перекинуты потребители МКЖД из раздела ФЛ в ЮЛ. В остальном данные соответствуют базе САП (остальную динамику подтверждаем)    </t>
  </si>
  <si>
    <t>Динамика (2024-2023 гг.)</t>
  </si>
  <si>
    <t>Отклонение 2024/2023%</t>
  </si>
  <si>
    <t>пояснения по отклонениям</t>
  </si>
  <si>
    <t>в 2023 году ошибочно были указаны некорректные цифры. следовало указать кол-во потребителей ЮЛ - 20721, фл - 415517/ Учитывая корректные данные за 2023 динамика составит по потребителям ЮЛ +310 потребителей, по фл +2900</t>
  </si>
  <si>
    <t>Сейчас такие отклонения от  предыдущего года потому что после консолидации с ЛГЭК точки учета учитывали как количество потребителей, что можно увидеть по значительному росту числа потребителей в 2022 году. Сейчас все еще раз Юрий Иванович пересчитал и настаивает на количестве, указанном в отчете. Теперь данные соответствуют отчету по точкам поставки и форме 8.1.1.</t>
  </si>
  <si>
    <t>Добрый день! Цифры верные. Количество потребителей растет в связи с переходом ГП на прямые расчеты по СНТ+ новое ТП.</t>
  </si>
  <si>
    <t>исправлено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</si>
</sst>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i/>
      <sz val="10"/>
      <color rgb="FFFFFFFF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C00000"/>
      <name val="Times New Roman"/>
      <family val="1"/>
      <charset val="204"/>
    </font>
    <font>
      <sz val="16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C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F599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81">
    <xf numFmtId="0" fontId="0" fillId="0" borderId="0" xfId="0"/>
    <xf numFmtId="3" fontId="2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 shrinkToFit="1"/>
    </xf>
    <xf numFmtId="3" fontId="4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2" fillId="0" borderId="13" xfId="0" applyNumberFormat="1" applyFont="1" applyFill="1" applyBorder="1" applyAlignment="1">
      <alignment horizontal="center" vertical="center" wrapText="1"/>
    </xf>
    <xf numFmtId="3" fontId="3" fillId="0" borderId="13" xfId="0" applyNumberFormat="1" applyFont="1" applyFill="1" applyBorder="1" applyAlignment="1">
      <alignment horizontal="center" vertical="center" wrapText="1"/>
    </xf>
    <xf numFmtId="3" fontId="3" fillId="0" borderId="14" xfId="0" applyNumberFormat="1" applyFont="1" applyFill="1" applyBorder="1" applyAlignment="1">
      <alignment horizontal="center" vertical="center" wrapText="1"/>
    </xf>
    <xf numFmtId="3" fontId="3" fillId="0" borderId="16" xfId="0" applyNumberFormat="1" applyFont="1" applyFill="1" applyBorder="1" applyAlignment="1">
      <alignment horizontal="center" vertical="center" wrapText="1"/>
    </xf>
    <xf numFmtId="3" fontId="2" fillId="0" borderId="16" xfId="0" applyNumberFormat="1" applyFont="1" applyFill="1" applyBorder="1" applyAlignment="1">
      <alignment horizontal="center" vertical="center" wrapText="1"/>
    </xf>
    <xf numFmtId="3" fontId="2" fillId="0" borderId="30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3" fontId="3" fillId="3" borderId="20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3" fontId="3" fillId="3" borderId="16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/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6" xfId="0" applyNumberFormat="1" applyFont="1" applyFill="1" applyBorder="1" applyAlignment="1">
      <alignment horizontal="center" vertical="center" wrapText="1" shrinkToFit="1"/>
    </xf>
    <xf numFmtId="3" fontId="4" fillId="0" borderId="1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3" fontId="3" fillId="3" borderId="7" xfId="0" applyNumberFormat="1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3" fontId="3" fillId="3" borderId="15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 wrapText="1"/>
    </xf>
    <xf numFmtId="3" fontId="3" fillId="3" borderId="24" xfId="0" applyNumberFormat="1" applyFont="1" applyFill="1" applyBorder="1" applyAlignment="1">
      <alignment horizontal="center" vertical="center" wrapText="1"/>
    </xf>
    <xf numFmtId="3" fontId="3" fillId="3" borderId="9" xfId="0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3" fontId="3" fillId="3" borderId="21" xfId="0" applyNumberFormat="1" applyFont="1" applyFill="1" applyBorder="1" applyAlignment="1">
      <alignment horizontal="center" vertical="center" wrapText="1"/>
    </xf>
    <xf numFmtId="3" fontId="3" fillId="3" borderId="22" xfId="0" applyNumberFormat="1" applyFont="1" applyFill="1" applyBorder="1" applyAlignment="1">
      <alignment horizontal="center" vertical="center" wrapText="1"/>
    </xf>
    <xf numFmtId="3" fontId="3" fillId="3" borderId="23" xfId="0" applyNumberFormat="1" applyFont="1" applyFill="1" applyBorder="1" applyAlignment="1">
      <alignment horizontal="center" vertical="center" wrapText="1"/>
    </xf>
    <xf numFmtId="3" fontId="3" fillId="3" borderId="28" xfId="0" applyNumberFormat="1" applyFont="1" applyFill="1" applyBorder="1" applyAlignment="1">
      <alignment horizontal="center" vertical="center" wrapText="1"/>
    </xf>
    <xf numFmtId="0" fontId="8" fillId="4" borderId="34" xfId="0" applyFont="1" applyFill="1" applyBorder="1" applyAlignment="1">
      <alignment horizontal="justify" vertical="center" wrapText="1"/>
    </xf>
    <xf numFmtId="0" fontId="8" fillId="4" borderId="38" xfId="0" applyFont="1" applyFill="1" applyBorder="1" applyAlignment="1">
      <alignment horizontal="justify" vertical="center" wrapText="1"/>
    </xf>
    <xf numFmtId="14" fontId="8" fillId="4" borderId="38" xfId="0" applyNumberFormat="1" applyFont="1" applyFill="1" applyBorder="1" applyAlignment="1">
      <alignment horizontal="center" vertical="center" wrapText="1"/>
    </xf>
    <xf numFmtId="0" fontId="8" fillId="4" borderId="38" xfId="0" applyFont="1" applyFill="1" applyBorder="1" applyAlignment="1">
      <alignment horizontal="center" vertical="center" wrapText="1"/>
    </xf>
    <xf numFmtId="0" fontId="9" fillId="0" borderId="41" xfId="0" applyFont="1" applyBorder="1" applyAlignment="1">
      <alignment horizontal="justify" vertical="center" wrapText="1"/>
    </xf>
    <xf numFmtId="0" fontId="10" fillId="0" borderId="41" xfId="0" applyFont="1" applyBorder="1" applyAlignment="1">
      <alignment horizontal="justify" vertical="center" wrapText="1"/>
    </xf>
    <xf numFmtId="3" fontId="10" fillId="0" borderId="41" xfId="0" applyNumberFormat="1" applyFont="1" applyBorder="1" applyAlignment="1">
      <alignment horizontal="center" vertical="center" wrapText="1"/>
    </xf>
    <xf numFmtId="9" fontId="10" fillId="0" borderId="41" xfId="1" applyFont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3" fontId="0" fillId="0" borderId="1" xfId="0" applyNumberFormat="1" applyBorder="1"/>
    <xf numFmtId="0" fontId="11" fillId="5" borderId="1" xfId="0" applyFont="1" applyFill="1" applyBorder="1" applyAlignment="1">
      <alignment horizontal="left"/>
    </xf>
    <xf numFmtId="3" fontId="11" fillId="5" borderId="1" xfId="0" applyNumberFormat="1" applyFont="1" applyFill="1" applyBorder="1"/>
    <xf numFmtId="3" fontId="11" fillId="0" borderId="1" xfId="0" applyNumberFormat="1" applyFont="1" applyBorder="1"/>
    <xf numFmtId="3" fontId="0" fillId="0" borderId="0" xfId="0" applyNumberFormat="1"/>
    <xf numFmtId="0" fontId="11" fillId="5" borderId="1" xfId="0" applyFont="1" applyFill="1" applyBorder="1"/>
    <xf numFmtId="0" fontId="0" fillId="5" borderId="1" xfId="0" applyFill="1" applyBorder="1"/>
    <xf numFmtId="0" fontId="11" fillId="6" borderId="1" xfId="0" applyFont="1" applyFill="1" applyBorder="1"/>
    <xf numFmtId="0" fontId="0" fillId="6" borderId="1" xfId="0" applyFill="1" applyBorder="1"/>
    <xf numFmtId="3" fontId="11" fillId="6" borderId="1" xfId="0" applyNumberFormat="1" applyFont="1" applyFill="1" applyBorder="1"/>
    <xf numFmtId="3" fontId="0" fillId="7" borderId="0" xfId="0" applyNumberFormat="1" applyFill="1"/>
    <xf numFmtId="0" fontId="11" fillId="0" borderId="0" xfId="0" applyFont="1"/>
    <xf numFmtId="3" fontId="9" fillId="0" borderId="41" xfId="0" applyNumberFormat="1" applyFont="1" applyBorder="1" applyAlignment="1">
      <alignment horizontal="center" vertical="center" wrapText="1"/>
    </xf>
    <xf numFmtId="0" fontId="10" fillId="8" borderId="41" xfId="0" applyFont="1" applyFill="1" applyBorder="1" applyAlignment="1">
      <alignment horizontal="justify" vertical="center" wrapText="1"/>
    </xf>
    <xf numFmtId="3" fontId="9" fillId="8" borderId="41" xfId="0" applyNumberFormat="1" applyFont="1" applyFill="1" applyBorder="1" applyAlignment="1">
      <alignment horizontal="center" vertical="center" wrapText="1"/>
    </xf>
    <xf numFmtId="3" fontId="10" fillId="8" borderId="41" xfId="0" applyNumberFormat="1" applyFont="1" applyFill="1" applyBorder="1" applyAlignment="1">
      <alignment horizontal="center" vertical="center" wrapText="1"/>
    </xf>
    <xf numFmtId="9" fontId="10" fillId="8" borderId="41" xfId="1" applyFont="1" applyFill="1" applyBorder="1" applyAlignment="1">
      <alignment horizontal="center" vertical="center" wrapText="1"/>
    </xf>
    <xf numFmtId="3" fontId="3" fillId="10" borderId="1" xfId="0" applyNumberFormat="1" applyFont="1" applyFill="1" applyBorder="1" applyAlignment="1">
      <alignment horizontal="center" vertical="center" wrapText="1"/>
    </xf>
    <xf numFmtId="3" fontId="2" fillId="10" borderId="1" xfId="0" applyNumberFormat="1" applyFont="1" applyFill="1" applyBorder="1" applyAlignment="1">
      <alignment horizontal="center" vertical="center" wrapText="1"/>
    </xf>
    <xf numFmtId="3" fontId="2" fillId="9" borderId="1" xfId="0" applyNumberFormat="1" applyFont="1" applyFill="1" applyBorder="1" applyAlignment="1">
      <alignment horizontal="center" vertical="center" wrapText="1"/>
    </xf>
    <xf numFmtId="3" fontId="2" fillId="7" borderId="4" xfId="0" applyNumberFormat="1" applyFont="1" applyFill="1" applyBorder="1" applyAlignment="1">
      <alignment horizontal="center" vertical="center" wrapText="1"/>
    </xf>
    <xf numFmtId="3" fontId="2" fillId="7" borderId="1" xfId="0" applyNumberFormat="1" applyFont="1" applyFill="1" applyBorder="1" applyAlignment="1">
      <alignment horizontal="center" vertical="center" wrapText="1"/>
    </xf>
    <xf numFmtId="3" fontId="3" fillId="7" borderId="1" xfId="0" applyNumberFormat="1" applyFont="1" applyFill="1" applyBorder="1" applyAlignment="1">
      <alignment horizontal="center" vertical="center" wrapText="1"/>
    </xf>
    <xf numFmtId="3" fontId="3" fillId="10" borderId="2" xfId="0" applyNumberFormat="1" applyFont="1" applyFill="1" applyBorder="1" applyAlignment="1">
      <alignment horizontal="center" vertical="center" wrapText="1"/>
    </xf>
    <xf numFmtId="3" fontId="2" fillId="10" borderId="4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3" fontId="2" fillId="0" borderId="14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8" borderId="4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3" fontId="3" fillId="3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3" fontId="2" fillId="8" borderId="30" xfId="0" applyNumberFormat="1" applyFont="1" applyFill="1" applyBorder="1" applyAlignment="1">
      <alignment horizontal="center" vertical="center" wrapText="1"/>
    </xf>
    <xf numFmtId="3" fontId="2" fillId="8" borderId="1" xfId="0" applyNumberFormat="1" applyFont="1" applyFill="1" applyBorder="1" applyAlignment="1">
      <alignment horizontal="center" vertical="center" wrapText="1"/>
    </xf>
    <xf numFmtId="3" fontId="2" fillId="8" borderId="1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3" fontId="3" fillId="0" borderId="20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3" fillId="0" borderId="15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 vertical="center" wrapText="1"/>
    </xf>
    <xf numFmtId="3" fontId="4" fillId="0" borderId="30" xfId="0" applyNumberFormat="1" applyFont="1" applyFill="1" applyBorder="1" applyAlignment="1">
      <alignment horizontal="center" vertical="center" wrapText="1"/>
    </xf>
    <xf numFmtId="3" fontId="4" fillId="0" borderId="16" xfId="0" applyNumberFormat="1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24" xfId="0" applyNumberFormat="1" applyFont="1" applyFill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center" vertical="center" wrapText="1"/>
    </xf>
    <xf numFmtId="3" fontId="3" fillId="0" borderId="21" xfId="0" applyNumberFormat="1" applyFont="1" applyFill="1" applyBorder="1" applyAlignment="1">
      <alignment horizontal="center" vertical="center" wrapText="1"/>
    </xf>
    <xf numFmtId="3" fontId="3" fillId="0" borderId="22" xfId="0" applyNumberFormat="1" applyFont="1" applyFill="1" applyBorder="1" applyAlignment="1">
      <alignment horizontal="center" vertical="center" wrapText="1"/>
    </xf>
    <xf numFmtId="3" fontId="3" fillId="0" borderId="23" xfId="0" applyNumberFormat="1" applyFont="1" applyFill="1" applyBorder="1" applyAlignment="1">
      <alignment horizontal="center" vertical="center" wrapText="1"/>
    </xf>
    <xf numFmtId="3" fontId="3" fillId="0" borderId="28" xfId="0" applyNumberFormat="1" applyFont="1" applyFill="1" applyBorder="1" applyAlignment="1">
      <alignment horizontal="center" vertical="center" wrapText="1"/>
    </xf>
    <xf numFmtId="3" fontId="12" fillId="5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/>
    <xf numFmtId="3" fontId="2" fillId="0" borderId="4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3" fillId="0" borderId="20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8" borderId="4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12" fillId="5" borderId="53" xfId="0" applyNumberFormat="1" applyFont="1" applyFill="1" applyBorder="1" applyAlignment="1">
      <alignment horizontal="center" vertical="center" wrapText="1"/>
    </xf>
    <xf numFmtId="3" fontId="12" fillId="5" borderId="54" xfId="0" applyNumberFormat="1" applyFont="1" applyFill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3" fontId="15" fillId="5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3" fontId="2" fillId="0" borderId="20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7" xfId="0" applyNumberFormat="1" applyFont="1" applyFill="1" applyBorder="1" applyAlignment="1">
      <alignment horizontal="center" vertical="center" wrapText="1"/>
    </xf>
    <xf numFmtId="3" fontId="2" fillId="0" borderId="19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3" fontId="4" fillId="0" borderId="17" xfId="0" applyNumberFormat="1" applyFont="1" applyFill="1" applyBorder="1" applyAlignment="1">
      <alignment horizontal="center" vertical="center" wrapText="1"/>
    </xf>
    <xf numFmtId="3" fontId="4" fillId="0" borderId="19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3" fontId="2" fillId="0" borderId="9" xfId="0" applyNumberFormat="1" applyFont="1" applyFill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Fill="1" applyBorder="1" applyAlignment="1">
      <alignment horizontal="center" vertical="center" wrapText="1"/>
    </xf>
    <xf numFmtId="3" fontId="3" fillId="0" borderId="10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3" fillId="0" borderId="20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2" fillId="0" borderId="15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3" fillId="0" borderId="32" xfId="0" applyNumberFormat="1" applyFont="1" applyFill="1" applyBorder="1" applyAlignment="1">
      <alignment horizontal="center" vertical="center" wrapText="1"/>
    </xf>
    <xf numFmtId="3" fontId="2" fillId="0" borderId="3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3" fontId="2" fillId="0" borderId="25" xfId="0" applyNumberFormat="1" applyFont="1" applyFill="1" applyBorder="1" applyAlignment="1">
      <alignment horizontal="center" vertical="center" wrapText="1"/>
    </xf>
    <xf numFmtId="3" fontId="2" fillId="0" borderId="27" xfId="0" applyNumberFormat="1" applyFont="1" applyFill="1" applyBorder="1" applyAlignment="1">
      <alignment horizontal="center" vertical="center" wrapText="1"/>
    </xf>
    <xf numFmtId="3" fontId="2" fillId="8" borderId="3" xfId="0" applyNumberFormat="1" applyFont="1" applyFill="1" applyBorder="1" applyAlignment="1">
      <alignment horizontal="center" vertical="center" wrapText="1"/>
    </xf>
    <xf numFmtId="3" fontId="2" fillId="8" borderId="4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3" fontId="2" fillId="0" borderId="26" xfId="0" applyNumberFormat="1" applyFont="1" applyFill="1" applyBorder="1" applyAlignment="1">
      <alignment horizontal="center" vertical="center" wrapText="1"/>
    </xf>
    <xf numFmtId="3" fontId="2" fillId="3" borderId="17" xfId="0" applyNumberFormat="1" applyFont="1" applyFill="1" applyBorder="1" applyAlignment="1">
      <alignment horizontal="center" vertical="center" wrapText="1"/>
    </xf>
    <xf numFmtId="3" fontId="2" fillId="3" borderId="19" xfId="0" applyNumberFormat="1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3" fillId="0" borderId="15" xfId="0" applyNumberFormat="1" applyFont="1" applyFill="1" applyBorder="1" applyAlignment="1">
      <alignment horizontal="center" vertical="center" wrapText="1"/>
    </xf>
    <xf numFmtId="3" fontId="3" fillId="0" borderId="17" xfId="0" applyNumberFormat="1" applyFont="1" applyFill="1" applyBorder="1" applyAlignment="1">
      <alignment horizontal="center" vertical="center" wrapText="1"/>
    </xf>
    <xf numFmtId="3" fontId="3" fillId="0" borderId="19" xfId="0" applyNumberFormat="1" applyFont="1" applyFill="1" applyBorder="1" applyAlignment="1">
      <alignment horizontal="center" vertical="center" wrapText="1"/>
    </xf>
    <xf numFmtId="3" fontId="6" fillId="7" borderId="2" xfId="0" applyNumberFormat="1" applyFont="1" applyFill="1" applyBorder="1" applyAlignment="1">
      <alignment horizontal="center" vertical="center" wrapText="1"/>
    </xf>
    <xf numFmtId="3" fontId="6" fillId="7" borderId="3" xfId="0" applyNumberFormat="1" applyFont="1" applyFill="1" applyBorder="1" applyAlignment="1">
      <alignment horizontal="center"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3" fontId="2" fillId="8" borderId="2" xfId="0" applyNumberFormat="1" applyFont="1" applyFill="1" applyBorder="1" applyAlignment="1">
      <alignment horizontal="center" vertical="center" wrapText="1"/>
    </xf>
    <xf numFmtId="3" fontId="2" fillId="8" borderId="25" xfId="0" applyNumberFormat="1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justify" vertical="center" wrapText="1"/>
    </xf>
    <xf numFmtId="0" fontId="9" fillId="0" borderId="40" xfId="0" applyFont="1" applyBorder="1" applyAlignment="1">
      <alignment horizontal="justify" vertical="center" wrapText="1"/>
    </xf>
    <xf numFmtId="0" fontId="9" fillId="0" borderId="39" xfId="0" applyFont="1" applyBorder="1" applyAlignment="1">
      <alignment horizontal="justify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1" fillId="0" borderId="43" xfId="0" applyFont="1" applyBorder="1" applyAlignment="1">
      <alignment horizont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64" fontId="10" fillId="8" borderId="41" xfId="1" applyNumberFormat="1" applyFont="1" applyFill="1" applyBorder="1" applyAlignment="1">
      <alignment horizontal="center" vertical="center" wrapText="1"/>
    </xf>
    <xf numFmtId="3" fontId="2" fillId="9" borderId="3" xfId="0" applyNumberFormat="1" applyFont="1" applyFill="1" applyBorder="1" applyAlignment="1">
      <alignment horizontal="center" vertical="center" wrapText="1"/>
    </xf>
    <xf numFmtId="3" fontId="2" fillId="9" borderId="4" xfId="0" applyNumberFormat="1" applyFont="1" applyFill="1" applyBorder="1" applyAlignment="1">
      <alignment horizontal="center" vertical="center" wrapText="1"/>
    </xf>
    <xf numFmtId="9" fontId="10" fillId="8" borderId="41" xfId="1" applyNumberFormat="1" applyFont="1" applyFill="1" applyBorder="1" applyAlignment="1">
      <alignment horizontal="center" vertical="center" wrapText="1"/>
    </xf>
    <xf numFmtId="164" fontId="10" fillId="0" borderId="41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5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T188"/>
  <sheetViews>
    <sheetView tabSelected="1" view="pageBreakPreview" zoomScale="60" zoomScaleNormal="55" workbookViewId="0">
      <pane xSplit="3" ySplit="6" topLeftCell="R7" activePane="bottomRight" state="frozen"/>
      <selection pane="topRight" activeCell="D1" sqref="D1"/>
      <selection pane="bottomLeft" activeCell="A7" sqref="A7"/>
      <selection pane="bottomRight" activeCell="Z7" sqref="Z7:Z9"/>
    </sheetView>
  </sheetViews>
  <sheetFormatPr defaultRowHeight="18.75" customHeight="1" x14ac:dyDescent="0.25"/>
  <cols>
    <col min="1" max="1" width="4.42578125" style="30" customWidth="1"/>
    <col min="2" max="2" width="24.5703125" style="30" customWidth="1"/>
    <col min="3" max="3" width="18.28515625" style="30" customWidth="1"/>
    <col min="4" max="13" width="12" style="30" customWidth="1"/>
    <col min="14" max="16" width="10.85546875" style="30" customWidth="1"/>
    <col min="17" max="17" width="12" style="30" customWidth="1"/>
    <col min="18" max="18" width="10.85546875" style="30" customWidth="1"/>
    <col min="19" max="19" width="10.5703125" style="30" customWidth="1"/>
    <col min="20" max="20" width="11" style="30" customWidth="1"/>
    <col min="21" max="25" width="10.5703125" style="30" customWidth="1"/>
    <col min="26" max="26" width="10.85546875" style="30" customWidth="1"/>
    <col min="27" max="31" width="10.5703125" style="30" customWidth="1"/>
    <col min="32" max="32" width="11.7109375" style="30" customWidth="1"/>
    <col min="33" max="33" width="12.28515625" style="30" customWidth="1"/>
    <col min="34" max="34" width="11.5703125" style="30" customWidth="1"/>
    <col min="35" max="35" width="11.7109375" style="30" customWidth="1"/>
    <col min="36" max="39" width="10.5703125" style="30" customWidth="1"/>
    <col min="40" max="40" width="11.5703125" style="30" customWidth="1"/>
    <col min="41" max="41" width="13.85546875" style="30" customWidth="1"/>
    <col min="42" max="44" width="10.5703125" style="30" customWidth="1"/>
    <col min="45" max="45" width="13.7109375" style="30" customWidth="1"/>
    <col min="46" max="46" width="27.5703125" style="30" customWidth="1"/>
    <col min="47" max="16384" width="9.140625" style="30"/>
  </cols>
  <sheetData>
    <row r="1" spans="1:46" s="29" customFormat="1" ht="18.75" customHeight="1" x14ac:dyDescent="0.25">
      <c r="A1" s="28" t="s">
        <v>14</v>
      </c>
    </row>
    <row r="2" spans="1:46" ht="18.75" customHeight="1" thickBot="1" x14ac:dyDescent="0.3">
      <c r="R2" s="30">
        <v>320534</v>
      </c>
    </row>
    <row r="3" spans="1:46" ht="32.25" customHeight="1" thickBot="1" x14ac:dyDescent="0.35">
      <c r="A3" s="156" t="s">
        <v>1</v>
      </c>
      <c r="B3" s="159" t="s">
        <v>0</v>
      </c>
      <c r="C3" s="178" t="s">
        <v>11</v>
      </c>
      <c r="D3" s="181">
        <v>2023</v>
      </c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2"/>
      <c r="R3" s="182">
        <v>2024</v>
      </c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4"/>
      <c r="AF3" s="185" t="s">
        <v>86</v>
      </c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2"/>
      <c r="AT3" s="129" t="s">
        <v>88</v>
      </c>
    </row>
    <row r="4" spans="1:46" ht="32.25" customHeight="1" x14ac:dyDescent="0.25">
      <c r="A4" s="157"/>
      <c r="B4" s="160"/>
      <c r="C4" s="179"/>
      <c r="D4" s="186" t="s">
        <v>20</v>
      </c>
      <c r="E4" s="150" t="s">
        <v>21</v>
      </c>
      <c r="F4" s="148" t="s">
        <v>5</v>
      </c>
      <c r="G4" s="148"/>
      <c r="H4" s="148"/>
      <c r="I4" s="148"/>
      <c r="J4" s="148"/>
      <c r="K4" s="148"/>
      <c r="L4" s="148" t="s">
        <v>10</v>
      </c>
      <c r="M4" s="148"/>
      <c r="N4" s="148"/>
      <c r="O4" s="148"/>
      <c r="P4" s="148"/>
      <c r="Q4" s="149"/>
      <c r="R4" s="156" t="s">
        <v>20</v>
      </c>
      <c r="S4" s="159" t="s">
        <v>21</v>
      </c>
      <c r="T4" s="161" t="s">
        <v>5</v>
      </c>
      <c r="U4" s="161"/>
      <c r="V4" s="161"/>
      <c r="W4" s="161"/>
      <c r="X4" s="161"/>
      <c r="Y4" s="161"/>
      <c r="Z4" s="161" t="s">
        <v>10</v>
      </c>
      <c r="AA4" s="161"/>
      <c r="AB4" s="161"/>
      <c r="AC4" s="161"/>
      <c r="AD4" s="161"/>
      <c r="AE4" s="162"/>
      <c r="AF4" s="163" t="s">
        <v>20</v>
      </c>
      <c r="AG4" s="150" t="s">
        <v>21</v>
      </c>
      <c r="AH4" s="148" t="s">
        <v>5</v>
      </c>
      <c r="AI4" s="148"/>
      <c r="AJ4" s="148"/>
      <c r="AK4" s="148"/>
      <c r="AL4" s="148"/>
      <c r="AM4" s="148"/>
      <c r="AN4" s="148" t="s">
        <v>10</v>
      </c>
      <c r="AO4" s="148"/>
      <c r="AP4" s="148"/>
      <c r="AQ4" s="148"/>
      <c r="AR4" s="148"/>
      <c r="AS4" s="149"/>
    </row>
    <row r="5" spans="1:46" ht="32.25" customHeight="1" x14ac:dyDescent="0.25">
      <c r="A5" s="157"/>
      <c r="B5" s="160"/>
      <c r="C5" s="179"/>
      <c r="D5" s="157"/>
      <c r="E5" s="160"/>
      <c r="F5" s="150" t="s">
        <v>16</v>
      </c>
      <c r="G5" s="152" t="s">
        <v>15</v>
      </c>
      <c r="H5" s="153"/>
      <c r="I5" s="153"/>
      <c r="J5" s="153"/>
      <c r="K5" s="154"/>
      <c r="L5" s="150" t="s">
        <v>16</v>
      </c>
      <c r="M5" s="152" t="s">
        <v>15</v>
      </c>
      <c r="N5" s="153"/>
      <c r="O5" s="153"/>
      <c r="P5" s="153"/>
      <c r="Q5" s="155"/>
      <c r="R5" s="157"/>
      <c r="S5" s="160"/>
      <c r="T5" s="150" t="s">
        <v>16</v>
      </c>
      <c r="U5" s="152" t="s">
        <v>15</v>
      </c>
      <c r="V5" s="153"/>
      <c r="W5" s="153"/>
      <c r="X5" s="153"/>
      <c r="Y5" s="154"/>
      <c r="Z5" s="150" t="s">
        <v>16</v>
      </c>
      <c r="AA5" s="152" t="s">
        <v>15</v>
      </c>
      <c r="AB5" s="153"/>
      <c r="AC5" s="153"/>
      <c r="AD5" s="153"/>
      <c r="AE5" s="155"/>
      <c r="AF5" s="164"/>
      <c r="AG5" s="160"/>
      <c r="AH5" s="150" t="s">
        <v>16</v>
      </c>
      <c r="AI5" s="152" t="s">
        <v>15</v>
      </c>
      <c r="AJ5" s="153"/>
      <c r="AK5" s="153"/>
      <c r="AL5" s="153"/>
      <c r="AM5" s="154"/>
      <c r="AN5" s="150" t="s">
        <v>16</v>
      </c>
      <c r="AO5" s="152" t="s">
        <v>15</v>
      </c>
      <c r="AP5" s="153"/>
      <c r="AQ5" s="153"/>
      <c r="AR5" s="153"/>
      <c r="AS5" s="155"/>
    </row>
    <row r="6" spans="1:46" s="33" customFormat="1" ht="77.25" customHeight="1" thickBot="1" x14ac:dyDescent="0.3">
      <c r="A6" s="158"/>
      <c r="B6" s="151"/>
      <c r="C6" s="180"/>
      <c r="D6" s="158"/>
      <c r="E6" s="151"/>
      <c r="F6" s="151"/>
      <c r="G6" s="31" t="s">
        <v>4</v>
      </c>
      <c r="H6" s="31" t="s">
        <v>6</v>
      </c>
      <c r="I6" s="31" t="s">
        <v>7</v>
      </c>
      <c r="J6" s="31" t="s">
        <v>8</v>
      </c>
      <c r="K6" s="31" t="s">
        <v>9</v>
      </c>
      <c r="L6" s="151"/>
      <c r="M6" s="31" t="s">
        <v>4</v>
      </c>
      <c r="N6" s="31" t="s">
        <v>6</v>
      </c>
      <c r="O6" s="31" t="s">
        <v>7</v>
      </c>
      <c r="P6" s="31" t="s">
        <v>8</v>
      </c>
      <c r="Q6" s="31" t="s">
        <v>9</v>
      </c>
      <c r="R6" s="158"/>
      <c r="S6" s="151"/>
      <c r="T6" s="151"/>
      <c r="U6" s="31" t="s">
        <v>4</v>
      </c>
      <c r="V6" s="31" t="s">
        <v>6</v>
      </c>
      <c r="W6" s="31" t="s">
        <v>7</v>
      </c>
      <c r="X6" s="31" t="s">
        <v>8</v>
      </c>
      <c r="Y6" s="31" t="s">
        <v>9</v>
      </c>
      <c r="Z6" s="151"/>
      <c r="AA6" s="31" t="s">
        <v>4</v>
      </c>
      <c r="AB6" s="31" t="s">
        <v>6</v>
      </c>
      <c r="AC6" s="31" t="s">
        <v>7</v>
      </c>
      <c r="AD6" s="31" t="s">
        <v>8</v>
      </c>
      <c r="AE6" s="32" t="s">
        <v>9</v>
      </c>
      <c r="AF6" s="165"/>
      <c r="AG6" s="151"/>
      <c r="AH6" s="151"/>
      <c r="AI6" s="31" t="s">
        <v>4</v>
      </c>
      <c r="AJ6" s="31" t="s">
        <v>6</v>
      </c>
      <c r="AK6" s="31" t="s">
        <v>7</v>
      </c>
      <c r="AL6" s="31" t="s">
        <v>8</v>
      </c>
      <c r="AM6" s="31" t="s">
        <v>9</v>
      </c>
      <c r="AN6" s="151"/>
      <c r="AO6" s="31" t="s">
        <v>4</v>
      </c>
      <c r="AP6" s="31" t="s">
        <v>6</v>
      </c>
      <c r="AQ6" s="31" t="s">
        <v>7</v>
      </c>
      <c r="AR6" s="31" t="s">
        <v>8</v>
      </c>
      <c r="AS6" s="32" t="s">
        <v>9</v>
      </c>
    </row>
    <row r="7" spans="1:46" s="35" customFormat="1" ht="18.75" customHeight="1" x14ac:dyDescent="0.25">
      <c r="A7" s="167">
        <v>1</v>
      </c>
      <c r="B7" s="170" t="s">
        <v>24</v>
      </c>
      <c r="C7" s="34" t="s">
        <v>2</v>
      </c>
      <c r="D7" s="174">
        <f>F7+L7</f>
        <v>458102</v>
      </c>
      <c r="E7" s="112">
        <f>G7+M7</f>
        <v>739</v>
      </c>
      <c r="F7" s="176">
        <v>25320</v>
      </c>
      <c r="G7" s="112">
        <f>SUM(H7:K7)</f>
        <v>739</v>
      </c>
      <c r="H7" s="112">
        <v>6</v>
      </c>
      <c r="I7" s="112">
        <v>4</v>
      </c>
      <c r="J7" s="112">
        <v>119</v>
      </c>
      <c r="K7" s="112">
        <v>610</v>
      </c>
      <c r="L7" s="176">
        <v>432782</v>
      </c>
      <c r="M7" s="112">
        <f>SUM(N7:Q7)</f>
        <v>0</v>
      </c>
      <c r="N7" s="112"/>
      <c r="O7" s="112"/>
      <c r="P7" s="112"/>
      <c r="Q7" s="23"/>
      <c r="R7" s="174">
        <f>T7+Z7</f>
        <v>459948</v>
      </c>
      <c r="S7" s="130">
        <f>U7+AA7</f>
        <v>742</v>
      </c>
      <c r="T7" s="277">
        <f>21031+4500</f>
        <v>25531</v>
      </c>
      <c r="U7" s="130">
        <f>SUM(V7:Y7)</f>
        <v>742</v>
      </c>
      <c r="V7" s="130">
        <v>10</v>
      </c>
      <c r="W7" s="130">
        <v>4</v>
      </c>
      <c r="X7" s="130">
        <v>117</v>
      </c>
      <c r="Y7" s="130">
        <v>611</v>
      </c>
      <c r="Z7" s="277">
        <f>418417+16000</f>
        <v>434417</v>
      </c>
      <c r="AA7" s="130">
        <f>SUM(AB7:AE7)</f>
        <v>0</v>
      </c>
      <c r="AB7" s="130"/>
      <c r="AC7" s="130"/>
      <c r="AD7" s="130"/>
      <c r="AE7" s="23"/>
      <c r="AF7" s="195">
        <f>AH7+AN7</f>
        <v>1846</v>
      </c>
      <c r="AG7" s="112">
        <f>AI7+AO7</f>
        <v>3</v>
      </c>
      <c r="AH7" s="176">
        <f>T7-F7</f>
        <v>211</v>
      </c>
      <c r="AI7" s="112">
        <f>SUM(AJ7:AM7)</f>
        <v>3</v>
      </c>
      <c r="AJ7" s="112">
        <f>V7-H7</f>
        <v>4</v>
      </c>
      <c r="AK7" s="112">
        <f>W7-I7</f>
        <v>0</v>
      </c>
      <c r="AL7" s="112">
        <f>X7-J7</f>
        <v>-2</v>
      </c>
      <c r="AM7" s="112">
        <f>Y7-K7</f>
        <v>1</v>
      </c>
      <c r="AN7" s="176">
        <f>Z7-L7</f>
        <v>1635</v>
      </c>
      <c r="AO7" s="112">
        <f>SUM(AP7:AS7)</f>
        <v>0</v>
      </c>
      <c r="AP7" s="112">
        <f>AB7-N7</f>
        <v>0</v>
      </c>
      <c r="AQ7" s="112">
        <f>AC7-O7</f>
        <v>0</v>
      </c>
      <c r="AR7" s="112">
        <f>AD7-P7</f>
        <v>0</v>
      </c>
      <c r="AS7" s="23">
        <f>AE7-Q7</f>
        <v>0</v>
      </c>
    </row>
    <row r="8" spans="1:46" s="35" customFormat="1" ht="18.75" customHeight="1" x14ac:dyDescent="0.25">
      <c r="A8" s="167"/>
      <c r="B8" s="170"/>
      <c r="C8" s="36" t="s">
        <v>3</v>
      </c>
      <c r="D8" s="174"/>
      <c r="E8" s="111">
        <f>G8+M8</f>
        <v>7304</v>
      </c>
      <c r="F8" s="176"/>
      <c r="G8" s="111">
        <f>SUM(H8:K8)</f>
        <v>7304</v>
      </c>
      <c r="H8" s="111">
        <v>79</v>
      </c>
      <c r="I8" s="111">
        <v>28</v>
      </c>
      <c r="J8" s="111">
        <v>1036</v>
      </c>
      <c r="K8" s="111">
        <v>6161</v>
      </c>
      <c r="L8" s="176"/>
      <c r="M8" s="111">
        <f>SUM(N8:Q8)</f>
        <v>0</v>
      </c>
      <c r="N8" s="111"/>
      <c r="O8" s="111"/>
      <c r="P8" s="111"/>
      <c r="Q8" s="22"/>
      <c r="R8" s="174"/>
      <c r="S8" s="134">
        <f>U8+AA8</f>
        <v>7365</v>
      </c>
      <c r="T8" s="277"/>
      <c r="U8" s="134">
        <f>SUM(V8:Y8)</f>
        <v>7365</v>
      </c>
      <c r="V8" s="134">
        <v>79</v>
      </c>
      <c r="W8" s="134">
        <v>28</v>
      </c>
      <c r="X8" s="134">
        <v>1057</v>
      </c>
      <c r="Y8" s="134">
        <v>6201</v>
      </c>
      <c r="Z8" s="277"/>
      <c r="AA8" s="134">
        <f>SUM(AB8:AE8)</f>
        <v>0</v>
      </c>
      <c r="AB8" s="134"/>
      <c r="AC8" s="134"/>
      <c r="AD8" s="134"/>
      <c r="AE8" s="22"/>
      <c r="AF8" s="195"/>
      <c r="AG8" s="111">
        <f>AI8+AO8</f>
        <v>61</v>
      </c>
      <c r="AH8" s="176"/>
      <c r="AI8" s="111">
        <f>SUM(AJ8:AM8)</f>
        <v>61</v>
      </c>
      <c r="AJ8" s="111">
        <f t="shared" ref="AJ8:AM9" si="0">V8-H8</f>
        <v>0</v>
      </c>
      <c r="AK8" s="111">
        <f t="shared" si="0"/>
        <v>0</v>
      </c>
      <c r="AL8" s="111">
        <f t="shared" si="0"/>
        <v>21</v>
      </c>
      <c r="AM8" s="111">
        <f t="shared" si="0"/>
        <v>40</v>
      </c>
      <c r="AN8" s="176"/>
      <c r="AO8" s="111">
        <f>SUM(AP8:AS8)</f>
        <v>0</v>
      </c>
      <c r="AP8" s="111">
        <f t="shared" ref="AP8:AS9" si="1">AB8-N8</f>
        <v>0</v>
      </c>
      <c r="AQ8" s="111">
        <f t="shared" si="1"/>
        <v>0</v>
      </c>
      <c r="AR8" s="111">
        <f t="shared" si="1"/>
        <v>0</v>
      </c>
      <c r="AS8" s="22">
        <f t="shared" si="1"/>
        <v>0</v>
      </c>
    </row>
    <row r="9" spans="1:46" s="35" customFormat="1" ht="18.75" customHeight="1" thickBot="1" x14ac:dyDescent="0.3">
      <c r="A9" s="167"/>
      <c r="B9" s="170"/>
      <c r="C9" s="36" t="s">
        <v>13</v>
      </c>
      <c r="D9" s="175"/>
      <c r="E9" s="111">
        <f>G9+M9</f>
        <v>507672</v>
      </c>
      <c r="F9" s="177"/>
      <c r="G9" s="111">
        <f>SUM(H9:K9)</f>
        <v>72627</v>
      </c>
      <c r="H9" s="111">
        <v>80</v>
      </c>
      <c r="I9" s="111">
        <v>21</v>
      </c>
      <c r="J9" s="111">
        <v>2653</v>
      </c>
      <c r="K9" s="111">
        <v>69873</v>
      </c>
      <c r="L9" s="177"/>
      <c r="M9" s="111">
        <f>SUM(N9:Q9)</f>
        <v>435045</v>
      </c>
      <c r="N9" s="111"/>
      <c r="O9" s="111"/>
      <c r="P9" s="111"/>
      <c r="Q9" s="22">
        <v>435045</v>
      </c>
      <c r="R9" s="175"/>
      <c r="S9" s="134">
        <f>U9+AA9</f>
        <v>512702</v>
      </c>
      <c r="T9" s="278"/>
      <c r="U9" s="134">
        <f>SUM(V9:Y9)</f>
        <v>73960</v>
      </c>
      <c r="V9" s="134">
        <v>53</v>
      </c>
      <c r="W9" s="134">
        <v>39</v>
      </c>
      <c r="X9" s="134">
        <v>2918</v>
      </c>
      <c r="Y9" s="134">
        <v>70950</v>
      </c>
      <c r="Z9" s="278"/>
      <c r="AA9" s="134">
        <f>SUM(AB9:AE9)</f>
        <v>438742</v>
      </c>
      <c r="AB9" s="134"/>
      <c r="AC9" s="134"/>
      <c r="AD9" s="134"/>
      <c r="AE9" s="22">
        <v>438742</v>
      </c>
      <c r="AF9" s="196"/>
      <c r="AG9" s="111">
        <f>AI9+AO9</f>
        <v>5030</v>
      </c>
      <c r="AH9" s="176"/>
      <c r="AI9" s="131">
        <f>SUM(AJ9:AM9)</f>
        <v>1333</v>
      </c>
      <c r="AJ9" s="111">
        <f t="shared" si="0"/>
        <v>-27</v>
      </c>
      <c r="AK9" s="111">
        <f t="shared" si="0"/>
        <v>18</v>
      </c>
      <c r="AL9" s="111">
        <f t="shared" si="0"/>
        <v>265</v>
      </c>
      <c r="AM9" s="111">
        <f t="shared" si="0"/>
        <v>1077</v>
      </c>
      <c r="AN9" s="176"/>
      <c r="AO9" s="131">
        <f>SUM(AP9:AS9)</f>
        <v>3697</v>
      </c>
      <c r="AP9" s="111">
        <f t="shared" si="1"/>
        <v>0</v>
      </c>
      <c r="AQ9" s="111">
        <f t="shared" si="1"/>
        <v>0</v>
      </c>
      <c r="AR9" s="111">
        <f t="shared" si="1"/>
        <v>0</v>
      </c>
      <c r="AS9" s="22">
        <f t="shared" si="1"/>
        <v>3697</v>
      </c>
      <c r="AT9" s="35" t="s">
        <v>89</v>
      </c>
    </row>
    <row r="10" spans="1:46" s="35" customFormat="1" ht="18.75" customHeight="1" thickBot="1" x14ac:dyDescent="0.3">
      <c r="A10" s="168"/>
      <c r="B10" s="171"/>
      <c r="C10" s="42" t="s">
        <v>12</v>
      </c>
      <c r="D10" s="113">
        <f t="shared" ref="D10" si="2">SUM(D7:D9)</f>
        <v>458102</v>
      </c>
      <c r="E10" s="17">
        <f>SUM(E7:E9)</f>
        <v>515715</v>
      </c>
      <c r="F10" s="17">
        <f t="shared" ref="F10" si="3">SUM(F7:F9)</f>
        <v>25320</v>
      </c>
      <c r="G10" s="17">
        <f>SUM(G7:G9)</f>
        <v>80670</v>
      </c>
      <c r="H10" s="17">
        <f t="shared" ref="H10:Q10" si="4">SUM(H7:H9)</f>
        <v>165</v>
      </c>
      <c r="I10" s="17">
        <f t="shared" si="4"/>
        <v>53</v>
      </c>
      <c r="J10" s="17">
        <f t="shared" si="4"/>
        <v>3808</v>
      </c>
      <c r="K10" s="17">
        <f t="shared" si="4"/>
        <v>76644</v>
      </c>
      <c r="L10" s="17">
        <f t="shared" si="4"/>
        <v>432782</v>
      </c>
      <c r="M10" s="17">
        <f t="shared" si="4"/>
        <v>435045</v>
      </c>
      <c r="N10" s="17">
        <f t="shared" si="4"/>
        <v>0</v>
      </c>
      <c r="O10" s="17">
        <f t="shared" si="4"/>
        <v>0</v>
      </c>
      <c r="P10" s="17">
        <f t="shared" si="4"/>
        <v>0</v>
      </c>
      <c r="Q10" s="21">
        <f t="shared" si="4"/>
        <v>435045</v>
      </c>
      <c r="R10" s="132">
        <f t="shared" ref="R10:AE10" si="5">SUM(R7:R9)</f>
        <v>459948</v>
      </c>
      <c r="S10" s="17">
        <f>SUM(S7:S9)</f>
        <v>520809</v>
      </c>
      <c r="T10" s="17">
        <f t="shared" si="5"/>
        <v>25531</v>
      </c>
      <c r="U10" s="17">
        <f>SUM(U7:U9)</f>
        <v>82067</v>
      </c>
      <c r="V10" s="17">
        <f t="shared" si="5"/>
        <v>142</v>
      </c>
      <c r="W10" s="17">
        <f t="shared" si="5"/>
        <v>71</v>
      </c>
      <c r="X10" s="17">
        <f t="shared" si="5"/>
        <v>4092</v>
      </c>
      <c r="Y10" s="17">
        <f t="shared" si="5"/>
        <v>77762</v>
      </c>
      <c r="Z10" s="17">
        <f t="shared" si="5"/>
        <v>434417</v>
      </c>
      <c r="AA10" s="17">
        <f t="shared" si="5"/>
        <v>438742</v>
      </c>
      <c r="AB10" s="17">
        <f t="shared" si="5"/>
        <v>0</v>
      </c>
      <c r="AC10" s="17">
        <f t="shared" si="5"/>
        <v>0</v>
      </c>
      <c r="AD10" s="17">
        <f t="shared" si="5"/>
        <v>0</v>
      </c>
      <c r="AE10" s="21">
        <f t="shared" si="5"/>
        <v>438742</v>
      </c>
      <c r="AF10" s="117">
        <f>SUM(AF7:AF9)</f>
        <v>1846</v>
      </c>
      <c r="AG10" s="142">
        <f t="shared" ref="AG10:AS10" si="6">SUM(AG7:AG9)</f>
        <v>5094</v>
      </c>
      <c r="AH10" s="143">
        <f t="shared" si="6"/>
        <v>211</v>
      </c>
      <c r="AI10" s="144">
        <f t="shared" si="6"/>
        <v>1397</v>
      </c>
      <c r="AJ10" s="117">
        <f t="shared" si="6"/>
        <v>-23</v>
      </c>
      <c r="AK10" s="17">
        <f t="shared" si="6"/>
        <v>18</v>
      </c>
      <c r="AL10" s="17">
        <f t="shared" si="6"/>
        <v>284</v>
      </c>
      <c r="AM10" s="142">
        <f t="shared" si="6"/>
        <v>1118</v>
      </c>
      <c r="AN10" s="143">
        <f t="shared" si="6"/>
        <v>1635</v>
      </c>
      <c r="AO10" s="144">
        <f t="shared" si="6"/>
        <v>3697</v>
      </c>
      <c r="AP10" s="117">
        <f t="shared" si="6"/>
        <v>0</v>
      </c>
      <c r="AQ10" s="17">
        <f t="shared" si="6"/>
        <v>0</v>
      </c>
      <c r="AR10" s="17">
        <f t="shared" si="6"/>
        <v>0</v>
      </c>
      <c r="AS10" s="21">
        <f t="shared" si="6"/>
        <v>3697</v>
      </c>
    </row>
    <row r="11" spans="1:46" s="35" customFormat="1" ht="18.75" customHeight="1" x14ac:dyDescent="0.25">
      <c r="A11" s="166">
        <v>2</v>
      </c>
      <c r="B11" s="169" t="s">
        <v>25</v>
      </c>
      <c r="C11" s="36" t="s">
        <v>2</v>
      </c>
      <c r="D11" s="172">
        <f t="shared" ref="D11" si="7">F11+L11</f>
        <v>150387</v>
      </c>
      <c r="E11" s="111">
        <f t="shared" ref="E11:E13" si="8">G11+M11</f>
        <v>1</v>
      </c>
      <c r="F11" s="173">
        <v>5266</v>
      </c>
      <c r="G11" s="111">
        <f t="shared" ref="G11:G13" si="9">SUM(H11:K11)</f>
        <v>1</v>
      </c>
      <c r="H11" s="111">
        <v>1</v>
      </c>
      <c r="I11" s="111">
        <v>0</v>
      </c>
      <c r="J11" s="111">
        <v>0</v>
      </c>
      <c r="K11" s="111">
        <v>0</v>
      </c>
      <c r="L11" s="173">
        <v>145121</v>
      </c>
      <c r="M11" s="111">
        <f t="shared" ref="M11:M13" si="10">SUM(N11:Q11)</f>
        <v>0</v>
      </c>
      <c r="N11" s="111">
        <v>0</v>
      </c>
      <c r="O11" s="111">
        <v>0</v>
      </c>
      <c r="P11" s="111">
        <v>0</v>
      </c>
      <c r="Q11" s="22">
        <v>0</v>
      </c>
      <c r="R11" s="187">
        <f t="shared" ref="R11:S13" si="11">T11+Z11</f>
        <v>150860</v>
      </c>
      <c r="S11" s="135">
        <f t="shared" si="11"/>
        <v>30</v>
      </c>
      <c r="T11" s="189">
        <v>5036</v>
      </c>
      <c r="U11" s="135">
        <f t="shared" ref="U11:U13" si="12">SUM(V11:Y11)</f>
        <v>30</v>
      </c>
      <c r="V11" s="135"/>
      <c r="W11" s="135"/>
      <c r="X11" s="135"/>
      <c r="Y11" s="135">
        <v>30</v>
      </c>
      <c r="Z11" s="191">
        <v>145824</v>
      </c>
      <c r="AA11" s="135">
        <f t="shared" ref="AA11:AA13" si="13">SUM(AB11:AE11)</f>
        <v>0</v>
      </c>
      <c r="AB11" s="135"/>
      <c r="AC11" s="135"/>
      <c r="AD11" s="135"/>
      <c r="AE11" s="118"/>
      <c r="AF11" s="192">
        <f t="shared" ref="AF11:AG13" si="14">AH11+AN11</f>
        <v>473</v>
      </c>
      <c r="AG11" s="111">
        <f t="shared" si="14"/>
        <v>29</v>
      </c>
      <c r="AH11" s="176">
        <f>T11-F11</f>
        <v>-230</v>
      </c>
      <c r="AI11" s="130">
        <f>SUM(AJ11:AM11)</f>
        <v>29</v>
      </c>
      <c r="AJ11" s="111">
        <f t="shared" ref="AJ11:AN13" si="15">V11-H11</f>
        <v>-1</v>
      </c>
      <c r="AK11" s="111">
        <f t="shared" si="15"/>
        <v>0</v>
      </c>
      <c r="AL11" s="111">
        <f t="shared" si="15"/>
        <v>0</v>
      </c>
      <c r="AM11" s="111">
        <f t="shared" si="15"/>
        <v>30</v>
      </c>
      <c r="AN11" s="176">
        <f t="shared" si="15"/>
        <v>703</v>
      </c>
      <c r="AO11" s="130">
        <f>SUM(AP11:AS11)</f>
        <v>0</v>
      </c>
      <c r="AP11" s="111">
        <f t="shared" ref="AP11:AS13" si="16">AB11-N11</f>
        <v>0</v>
      </c>
      <c r="AQ11" s="111">
        <f t="shared" si="16"/>
        <v>0</v>
      </c>
      <c r="AR11" s="111">
        <f t="shared" si="16"/>
        <v>0</v>
      </c>
      <c r="AS11" s="22">
        <f t="shared" si="16"/>
        <v>0</v>
      </c>
    </row>
    <row r="12" spans="1:46" s="35" customFormat="1" ht="18.75" customHeight="1" x14ac:dyDescent="0.25">
      <c r="A12" s="167"/>
      <c r="B12" s="170"/>
      <c r="C12" s="36" t="s">
        <v>3</v>
      </c>
      <c r="D12" s="172"/>
      <c r="E12" s="111">
        <f t="shared" si="8"/>
        <v>104</v>
      </c>
      <c r="F12" s="173"/>
      <c r="G12" s="111">
        <f t="shared" si="9"/>
        <v>104</v>
      </c>
      <c r="H12" s="111">
        <v>43</v>
      </c>
      <c r="I12" s="111">
        <v>4</v>
      </c>
      <c r="J12" s="111">
        <v>38</v>
      </c>
      <c r="K12" s="111">
        <v>19</v>
      </c>
      <c r="L12" s="173"/>
      <c r="M12" s="111">
        <f t="shared" si="10"/>
        <v>0</v>
      </c>
      <c r="N12" s="111">
        <v>0</v>
      </c>
      <c r="O12" s="111">
        <v>0</v>
      </c>
      <c r="P12" s="111">
        <v>0</v>
      </c>
      <c r="Q12" s="22">
        <v>0</v>
      </c>
      <c r="R12" s="187"/>
      <c r="S12" s="133">
        <f t="shared" si="11"/>
        <v>95</v>
      </c>
      <c r="T12" s="189"/>
      <c r="U12" s="133">
        <f t="shared" si="12"/>
        <v>95</v>
      </c>
      <c r="V12" s="133">
        <v>39</v>
      </c>
      <c r="W12" s="133">
        <v>4</v>
      </c>
      <c r="X12" s="133">
        <v>35</v>
      </c>
      <c r="Y12" s="133">
        <v>17</v>
      </c>
      <c r="Z12" s="189"/>
      <c r="AA12" s="135">
        <f t="shared" si="13"/>
        <v>0</v>
      </c>
      <c r="AB12" s="133"/>
      <c r="AC12" s="133"/>
      <c r="AD12" s="133"/>
      <c r="AE12" s="119"/>
      <c r="AF12" s="193"/>
      <c r="AG12" s="111">
        <f t="shared" si="14"/>
        <v>-9</v>
      </c>
      <c r="AH12" s="176"/>
      <c r="AI12" s="111">
        <f>SUM(AJ12:AM12)</f>
        <v>-9</v>
      </c>
      <c r="AJ12" s="111">
        <f t="shared" si="15"/>
        <v>-4</v>
      </c>
      <c r="AK12" s="111">
        <f t="shared" si="15"/>
        <v>0</v>
      </c>
      <c r="AL12" s="111">
        <f t="shared" si="15"/>
        <v>-3</v>
      </c>
      <c r="AM12" s="111">
        <f t="shared" si="15"/>
        <v>-2</v>
      </c>
      <c r="AN12" s="176"/>
      <c r="AO12" s="111">
        <f>SUM(AP12:AS12)</f>
        <v>0</v>
      </c>
      <c r="AP12" s="111">
        <f t="shared" si="16"/>
        <v>0</v>
      </c>
      <c r="AQ12" s="111">
        <f t="shared" si="16"/>
        <v>0</v>
      </c>
      <c r="AR12" s="111">
        <f t="shared" si="16"/>
        <v>0</v>
      </c>
      <c r="AS12" s="22">
        <f t="shared" si="16"/>
        <v>0</v>
      </c>
    </row>
    <row r="13" spans="1:46" s="35" customFormat="1" ht="18.75" customHeight="1" x14ac:dyDescent="0.25">
      <c r="A13" s="167"/>
      <c r="B13" s="170"/>
      <c r="C13" s="36" t="s">
        <v>13</v>
      </c>
      <c r="D13" s="172"/>
      <c r="E13" s="111">
        <f t="shared" si="8"/>
        <v>174908</v>
      </c>
      <c r="F13" s="173"/>
      <c r="G13" s="111">
        <f t="shared" si="9"/>
        <v>20878</v>
      </c>
      <c r="H13" s="111">
        <v>25</v>
      </c>
      <c r="I13" s="111">
        <v>7</v>
      </c>
      <c r="J13" s="111">
        <v>2786</v>
      </c>
      <c r="K13" s="111">
        <v>18060</v>
      </c>
      <c r="L13" s="173"/>
      <c r="M13" s="111">
        <f t="shared" si="10"/>
        <v>154030</v>
      </c>
      <c r="N13" s="111">
        <v>0</v>
      </c>
      <c r="O13" s="111">
        <v>0</v>
      </c>
      <c r="P13" s="111">
        <v>0</v>
      </c>
      <c r="Q13" s="22">
        <v>154030</v>
      </c>
      <c r="R13" s="188"/>
      <c r="S13" s="133">
        <f t="shared" si="11"/>
        <v>175942</v>
      </c>
      <c r="T13" s="190"/>
      <c r="U13" s="133">
        <f t="shared" si="12"/>
        <v>21179</v>
      </c>
      <c r="V13" s="133">
        <v>22</v>
      </c>
      <c r="W13" s="133">
        <v>7</v>
      </c>
      <c r="X13" s="133">
        <v>2854</v>
      </c>
      <c r="Y13" s="133">
        <v>18296</v>
      </c>
      <c r="Z13" s="190"/>
      <c r="AA13" s="135">
        <f t="shared" si="13"/>
        <v>154763</v>
      </c>
      <c r="AB13" s="133"/>
      <c r="AC13" s="133"/>
      <c r="AD13" s="133"/>
      <c r="AE13" s="119">
        <v>154763</v>
      </c>
      <c r="AF13" s="194"/>
      <c r="AG13" s="111">
        <f t="shared" si="14"/>
        <v>1034</v>
      </c>
      <c r="AH13" s="177"/>
      <c r="AI13" s="111">
        <f>SUM(AJ13:AM13)</f>
        <v>301</v>
      </c>
      <c r="AJ13" s="111">
        <f t="shared" si="15"/>
        <v>-3</v>
      </c>
      <c r="AK13" s="111">
        <f t="shared" si="15"/>
        <v>0</v>
      </c>
      <c r="AL13" s="111">
        <f t="shared" si="15"/>
        <v>68</v>
      </c>
      <c r="AM13" s="111">
        <f t="shared" si="15"/>
        <v>236</v>
      </c>
      <c r="AN13" s="177"/>
      <c r="AO13" s="111">
        <f>SUM(AP13:AS13)</f>
        <v>733</v>
      </c>
      <c r="AP13" s="111">
        <f t="shared" si="16"/>
        <v>0</v>
      </c>
      <c r="AQ13" s="111">
        <f t="shared" si="16"/>
        <v>0</v>
      </c>
      <c r="AR13" s="111">
        <f t="shared" si="16"/>
        <v>0</v>
      </c>
      <c r="AS13" s="22">
        <f t="shared" si="16"/>
        <v>733</v>
      </c>
    </row>
    <row r="14" spans="1:46" s="35" customFormat="1" ht="18.75" customHeight="1" x14ac:dyDescent="0.25">
      <c r="A14" s="168"/>
      <c r="B14" s="171"/>
      <c r="C14" s="42" t="s">
        <v>12</v>
      </c>
      <c r="D14" s="113">
        <f t="shared" ref="D14:AE14" si="17">SUM(D11:D13)</f>
        <v>150387</v>
      </c>
      <c r="E14" s="17">
        <f t="shared" si="17"/>
        <v>175013</v>
      </c>
      <c r="F14" s="17">
        <f t="shared" si="17"/>
        <v>5266</v>
      </c>
      <c r="G14" s="17">
        <f t="shared" si="17"/>
        <v>20983</v>
      </c>
      <c r="H14" s="17">
        <f t="shared" si="17"/>
        <v>69</v>
      </c>
      <c r="I14" s="17">
        <f t="shared" si="17"/>
        <v>11</v>
      </c>
      <c r="J14" s="17">
        <f t="shared" si="17"/>
        <v>2824</v>
      </c>
      <c r="K14" s="17">
        <f t="shared" si="17"/>
        <v>18079</v>
      </c>
      <c r="L14" s="17">
        <f t="shared" si="17"/>
        <v>145121</v>
      </c>
      <c r="M14" s="17">
        <f t="shared" si="17"/>
        <v>154030</v>
      </c>
      <c r="N14" s="17">
        <f t="shared" si="17"/>
        <v>0</v>
      </c>
      <c r="O14" s="17">
        <f t="shared" si="17"/>
        <v>0</v>
      </c>
      <c r="P14" s="17">
        <f t="shared" si="17"/>
        <v>0</v>
      </c>
      <c r="Q14" s="21">
        <f t="shared" si="17"/>
        <v>154030</v>
      </c>
      <c r="R14" s="132">
        <f t="shared" si="17"/>
        <v>150860</v>
      </c>
      <c r="S14" s="17">
        <f t="shared" si="17"/>
        <v>176067</v>
      </c>
      <c r="T14" s="17">
        <f t="shared" si="17"/>
        <v>5036</v>
      </c>
      <c r="U14" s="17">
        <f t="shared" si="17"/>
        <v>21304</v>
      </c>
      <c r="V14" s="17">
        <f t="shared" si="17"/>
        <v>61</v>
      </c>
      <c r="W14" s="17">
        <f t="shared" si="17"/>
        <v>11</v>
      </c>
      <c r="X14" s="17">
        <f t="shared" si="17"/>
        <v>2889</v>
      </c>
      <c r="Y14" s="17">
        <f t="shared" si="17"/>
        <v>18343</v>
      </c>
      <c r="Z14" s="17">
        <f t="shared" si="17"/>
        <v>145824</v>
      </c>
      <c r="AA14" s="17">
        <f t="shared" si="17"/>
        <v>154763</v>
      </c>
      <c r="AB14" s="17">
        <f t="shared" si="17"/>
        <v>0</v>
      </c>
      <c r="AC14" s="17">
        <f t="shared" si="17"/>
        <v>0</v>
      </c>
      <c r="AD14" s="17">
        <f t="shared" si="17"/>
        <v>0</v>
      </c>
      <c r="AE14" s="21">
        <f t="shared" si="17"/>
        <v>154763</v>
      </c>
      <c r="AF14" s="117">
        <f t="shared" ref="AF14:AS14" si="18">SUM(AF11:AF13)</f>
        <v>473</v>
      </c>
      <c r="AG14" s="17">
        <f t="shared" si="18"/>
        <v>1054</v>
      </c>
      <c r="AH14" s="17">
        <f t="shared" si="18"/>
        <v>-230</v>
      </c>
      <c r="AI14" s="17">
        <f t="shared" si="18"/>
        <v>321</v>
      </c>
      <c r="AJ14" s="17">
        <f t="shared" si="18"/>
        <v>-8</v>
      </c>
      <c r="AK14" s="17">
        <f t="shared" si="18"/>
        <v>0</v>
      </c>
      <c r="AL14" s="17">
        <f t="shared" si="18"/>
        <v>65</v>
      </c>
      <c r="AM14" s="17">
        <f t="shared" si="18"/>
        <v>264</v>
      </c>
      <c r="AN14" s="17">
        <f t="shared" si="18"/>
        <v>703</v>
      </c>
      <c r="AO14" s="17">
        <f t="shared" si="18"/>
        <v>733</v>
      </c>
      <c r="AP14" s="17">
        <f t="shared" si="18"/>
        <v>0</v>
      </c>
      <c r="AQ14" s="17">
        <f t="shared" si="18"/>
        <v>0</v>
      </c>
      <c r="AR14" s="17">
        <f t="shared" si="18"/>
        <v>0</v>
      </c>
      <c r="AS14" s="21">
        <f t="shared" si="18"/>
        <v>733</v>
      </c>
    </row>
    <row r="15" spans="1:46" s="35" customFormat="1" ht="18.75" customHeight="1" x14ac:dyDescent="0.25">
      <c r="A15" s="166">
        <v>3</v>
      </c>
      <c r="B15" s="169" t="s">
        <v>26</v>
      </c>
      <c r="C15" s="36" t="s">
        <v>2</v>
      </c>
      <c r="D15" s="172">
        <f t="shared" ref="D15" si="19">F15+L15</f>
        <v>495870</v>
      </c>
      <c r="E15" s="111">
        <f t="shared" ref="E15:E17" si="20">G15+M15</f>
        <v>62</v>
      </c>
      <c r="F15" s="173">
        <v>15730</v>
      </c>
      <c r="G15" s="111">
        <f t="shared" ref="G15:G17" si="21">SUM(H15:K15)</f>
        <v>62</v>
      </c>
      <c r="H15" s="111">
        <v>15</v>
      </c>
      <c r="I15" s="111">
        <v>0</v>
      </c>
      <c r="J15" s="111">
        <v>25</v>
      </c>
      <c r="K15" s="111">
        <v>22</v>
      </c>
      <c r="L15" s="173">
        <v>480140</v>
      </c>
      <c r="M15" s="111">
        <f t="shared" ref="M15:M17" si="22">SUM(N15:Q15)</f>
        <v>0</v>
      </c>
      <c r="N15" s="111">
        <v>0</v>
      </c>
      <c r="O15" s="111">
        <v>0</v>
      </c>
      <c r="P15" s="111">
        <v>0</v>
      </c>
      <c r="Q15" s="22">
        <v>0</v>
      </c>
      <c r="R15" s="174">
        <f t="shared" ref="R15:S17" si="23">T15+Z15</f>
        <v>498565</v>
      </c>
      <c r="S15" s="130">
        <f t="shared" si="23"/>
        <v>60</v>
      </c>
      <c r="T15" s="176">
        <v>16476</v>
      </c>
      <c r="U15" s="130">
        <f t="shared" ref="U15:U17" si="24">SUM(V15:Y15)</f>
        <v>60</v>
      </c>
      <c r="V15" s="130">
        <v>3</v>
      </c>
      <c r="W15" s="130">
        <v>0</v>
      </c>
      <c r="X15" s="130">
        <v>40</v>
      </c>
      <c r="Y15" s="130">
        <v>17</v>
      </c>
      <c r="Z15" s="176">
        <v>482089</v>
      </c>
      <c r="AA15" s="130">
        <f t="shared" ref="AA15:AA17" si="25">SUM(AB15:AE15)</f>
        <v>0</v>
      </c>
      <c r="AB15" s="130">
        <v>0</v>
      </c>
      <c r="AC15" s="130">
        <v>0</v>
      </c>
      <c r="AD15" s="130">
        <v>0</v>
      </c>
      <c r="AE15" s="23">
        <v>0</v>
      </c>
      <c r="AF15" s="192">
        <f t="shared" ref="AF15:AG17" si="26">AH15+AN15</f>
        <v>2695</v>
      </c>
      <c r="AG15" s="111">
        <f t="shared" si="26"/>
        <v>-2</v>
      </c>
      <c r="AH15" s="197">
        <f>T15-F15</f>
        <v>746</v>
      </c>
      <c r="AI15" s="111">
        <f>SUM(AJ15:AM15)</f>
        <v>-2</v>
      </c>
      <c r="AJ15" s="111">
        <f t="shared" ref="AJ15:AN17" si="27">V15-H15</f>
        <v>-12</v>
      </c>
      <c r="AK15" s="111">
        <f t="shared" si="27"/>
        <v>0</v>
      </c>
      <c r="AL15" s="111">
        <f t="shared" si="27"/>
        <v>15</v>
      </c>
      <c r="AM15" s="111">
        <f t="shared" si="27"/>
        <v>-5</v>
      </c>
      <c r="AN15" s="197">
        <f t="shared" si="27"/>
        <v>1949</v>
      </c>
      <c r="AO15" s="111">
        <f>SUM(AP15:AS15)</f>
        <v>0</v>
      </c>
      <c r="AP15" s="111">
        <f t="shared" ref="AP15:AS17" si="28">AB15-N15</f>
        <v>0</v>
      </c>
      <c r="AQ15" s="111">
        <f t="shared" si="28"/>
        <v>0</v>
      </c>
      <c r="AR15" s="111">
        <f t="shared" si="28"/>
        <v>0</v>
      </c>
      <c r="AS15" s="22">
        <f t="shared" si="28"/>
        <v>0</v>
      </c>
    </row>
    <row r="16" spans="1:46" s="35" customFormat="1" ht="18.75" customHeight="1" x14ac:dyDescent="0.25">
      <c r="A16" s="167"/>
      <c r="B16" s="170"/>
      <c r="C16" s="36" t="s">
        <v>3</v>
      </c>
      <c r="D16" s="172"/>
      <c r="E16" s="111">
        <f t="shared" si="20"/>
        <v>254</v>
      </c>
      <c r="F16" s="173"/>
      <c r="G16" s="111">
        <f t="shared" si="21"/>
        <v>254</v>
      </c>
      <c r="H16" s="111">
        <v>47</v>
      </c>
      <c r="I16" s="111">
        <v>4</v>
      </c>
      <c r="J16" s="111">
        <v>159</v>
      </c>
      <c r="K16" s="111">
        <v>44</v>
      </c>
      <c r="L16" s="173"/>
      <c r="M16" s="111">
        <f t="shared" si="22"/>
        <v>0</v>
      </c>
      <c r="N16" s="111">
        <v>0</v>
      </c>
      <c r="O16" s="111">
        <v>0</v>
      </c>
      <c r="P16" s="111">
        <v>0</v>
      </c>
      <c r="Q16" s="22">
        <v>0</v>
      </c>
      <c r="R16" s="174"/>
      <c r="S16" s="134">
        <f t="shared" si="23"/>
        <v>253</v>
      </c>
      <c r="T16" s="176"/>
      <c r="U16" s="134">
        <f t="shared" si="24"/>
        <v>253</v>
      </c>
      <c r="V16" s="134">
        <v>11</v>
      </c>
      <c r="W16" s="134">
        <v>4</v>
      </c>
      <c r="X16" s="134">
        <v>208</v>
      </c>
      <c r="Y16" s="134">
        <v>30</v>
      </c>
      <c r="Z16" s="176"/>
      <c r="AA16" s="134">
        <f t="shared" si="25"/>
        <v>0</v>
      </c>
      <c r="AB16" s="134"/>
      <c r="AC16" s="134">
        <v>0</v>
      </c>
      <c r="AD16" s="134">
        <v>0</v>
      </c>
      <c r="AE16" s="22">
        <v>0</v>
      </c>
      <c r="AF16" s="193"/>
      <c r="AG16" s="111">
        <f t="shared" si="26"/>
        <v>-1</v>
      </c>
      <c r="AH16" s="176"/>
      <c r="AI16" s="111">
        <f>SUM(AJ16:AM16)</f>
        <v>-1</v>
      </c>
      <c r="AJ16" s="111">
        <f t="shared" si="27"/>
        <v>-36</v>
      </c>
      <c r="AK16" s="111">
        <f t="shared" si="27"/>
        <v>0</v>
      </c>
      <c r="AL16" s="111">
        <f t="shared" si="27"/>
        <v>49</v>
      </c>
      <c r="AM16" s="111">
        <f t="shared" si="27"/>
        <v>-14</v>
      </c>
      <c r="AN16" s="176"/>
      <c r="AO16" s="111">
        <f>SUM(AP16:AS16)</f>
        <v>0</v>
      </c>
      <c r="AP16" s="111">
        <f t="shared" si="28"/>
        <v>0</v>
      </c>
      <c r="AQ16" s="111">
        <f t="shared" si="28"/>
        <v>0</v>
      </c>
      <c r="AR16" s="111">
        <f t="shared" si="28"/>
        <v>0</v>
      </c>
      <c r="AS16" s="22">
        <f t="shared" si="28"/>
        <v>0</v>
      </c>
    </row>
    <row r="17" spans="1:46" s="35" customFormat="1" ht="18.75" customHeight="1" x14ac:dyDescent="0.25">
      <c r="A17" s="167"/>
      <c r="B17" s="170"/>
      <c r="C17" s="36" t="s">
        <v>13</v>
      </c>
      <c r="D17" s="172"/>
      <c r="E17" s="111">
        <f t="shared" si="20"/>
        <v>559684</v>
      </c>
      <c r="F17" s="173"/>
      <c r="G17" s="111">
        <f t="shared" si="21"/>
        <v>44903</v>
      </c>
      <c r="H17" s="111">
        <v>9</v>
      </c>
      <c r="I17" s="111">
        <v>22</v>
      </c>
      <c r="J17" s="111">
        <v>2432</v>
      </c>
      <c r="K17" s="111">
        <v>42440</v>
      </c>
      <c r="L17" s="173"/>
      <c r="M17" s="111">
        <f t="shared" si="22"/>
        <v>514781</v>
      </c>
      <c r="N17" s="111">
        <v>0</v>
      </c>
      <c r="O17" s="111">
        <v>0</v>
      </c>
      <c r="P17" s="111">
        <v>203</v>
      </c>
      <c r="Q17" s="22">
        <v>514578</v>
      </c>
      <c r="R17" s="175"/>
      <c r="S17" s="134">
        <f t="shared" si="23"/>
        <v>564529</v>
      </c>
      <c r="T17" s="177"/>
      <c r="U17" s="134">
        <f t="shared" si="24"/>
        <v>47796</v>
      </c>
      <c r="V17" s="134">
        <v>57</v>
      </c>
      <c r="W17" s="134">
        <v>22</v>
      </c>
      <c r="X17" s="134">
        <v>2459</v>
      </c>
      <c r="Y17" s="134">
        <v>45258</v>
      </c>
      <c r="Z17" s="177"/>
      <c r="AA17" s="134">
        <f t="shared" si="25"/>
        <v>516733</v>
      </c>
      <c r="AB17" s="134">
        <v>0</v>
      </c>
      <c r="AC17" s="134">
        <v>0</v>
      </c>
      <c r="AD17" s="134">
        <v>203</v>
      </c>
      <c r="AE17" s="22">
        <v>516530</v>
      </c>
      <c r="AF17" s="194"/>
      <c r="AG17" s="111">
        <f t="shared" si="26"/>
        <v>4845</v>
      </c>
      <c r="AH17" s="177"/>
      <c r="AI17" s="111">
        <f>SUM(AJ17:AM17)</f>
        <v>2893</v>
      </c>
      <c r="AJ17" s="111">
        <f t="shared" si="27"/>
        <v>48</v>
      </c>
      <c r="AK17" s="111">
        <f t="shared" si="27"/>
        <v>0</v>
      </c>
      <c r="AL17" s="111">
        <f t="shared" si="27"/>
        <v>27</v>
      </c>
      <c r="AM17" s="111">
        <f t="shared" si="27"/>
        <v>2818</v>
      </c>
      <c r="AN17" s="177"/>
      <c r="AO17" s="111">
        <f>SUM(AP17:AS17)</f>
        <v>1952</v>
      </c>
      <c r="AP17" s="111">
        <f t="shared" si="28"/>
        <v>0</v>
      </c>
      <c r="AQ17" s="111">
        <f t="shared" si="28"/>
        <v>0</v>
      </c>
      <c r="AR17" s="111">
        <f t="shared" si="28"/>
        <v>0</v>
      </c>
      <c r="AS17" s="22">
        <f t="shared" si="28"/>
        <v>1952</v>
      </c>
    </row>
    <row r="18" spans="1:46" s="35" customFormat="1" ht="18.75" customHeight="1" x14ac:dyDescent="0.25">
      <c r="A18" s="168"/>
      <c r="B18" s="171"/>
      <c r="C18" s="42" t="s">
        <v>12</v>
      </c>
      <c r="D18" s="113">
        <f t="shared" ref="D18:I18" si="29">SUM(D15:D17)</f>
        <v>495870</v>
      </c>
      <c r="E18" s="17">
        <f t="shared" si="29"/>
        <v>560000</v>
      </c>
      <c r="F18" s="17">
        <f t="shared" si="29"/>
        <v>15730</v>
      </c>
      <c r="G18" s="17">
        <f t="shared" si="29"/>
        <v>45219</v>
      </c>
      <c r="H18" s="17">
        <f t="shared" si="29"/>
        <v>71</v>
      </c>
      <c r="I18" s="17">
        <f t="shared" si="29"/>
        <v>26</v>
      </c>
      <c r="J18" s="17">
        <f>SUM(J15:J17)</f>
        <v>2616</v>
      </c>
      <c r="K18" s="17">
        <f t="shared" ref="K18:AE18" si="30">SUM(K15:K17)</f>
        <v>42506</v>
      </c>
      <c r="L18" s="17">
        <f t="shared" si="30"/>
        <v>480140</v>
      </c>
      <c r="M18" s="17">
        <f t="shared" si="30"/>
        <v>514781</v>
      </c>
      <c r="N18" s="17">
        <f t="shared" si="30"/>
        <v>0</v>
      </c>
      <c r="O18" s="17">
        <f t="shared" si="30"/>
        <v>0</v>
      </c>
      <c r="P18" s="17">
        <f t="shared" si="30"/>
        <v>203</v>
      </c>
      <c r="Q18" s="21">
        <f t="shared" si="30"/>
        <v>514578</v>
      </c>
      <c r="R18" s="132">
        <f t="shared" si="30"/>
        <v>498565</v>
      </c>
      <c r="S18" s="17">
        <f t="shared" si="30"/>
        <v>564842</v>
      </c>
      <c r="T18" s="17">
        <f t="shared" si="30"/>
        <v>16476</v>
      </c>
      <c r="U18" s="17">
        <f t="shared" si="30"/>
        <v>48109</v>
      </c>
      <c r="V18" s="17">
        <f t="shared" si="30"/>
        <v>71</v>
      </c>
      <c r="W18" s="17">
        <f t="shared" si="30"/>
        <v>26</v>
      </c>
      <c r="X18" s="17">
        <f t="shared" si="30"/>
        <v>2707</v>
      </c>
      <c r="Y18" s="17">
        <f t="shared" si="30"/>
        <v>45305</v>
      </c>
      <c r="Z18" s="17">
        <f t="shared" si="30"/>
        <v>482089</v>
      </c>
      <c r="AA18" s="17">
        <f t="shared" si="30"/>
        <v>516733</v>
      </c>
      <c r="AB18" s="17">
        <f t="shared" si="30"/>
        <v>0</v>
      </c>
      <c r="AC18" s="17">
        <f t="shared" si="30"/>
        <v>0</v>
      </c>
      <c r="AD18" s="17">
        <f t="shared" si="30"/>
        <v>203</v>
      </c>
      <c r="AE18" s="21">
        <f t="shared" si="30"/>
        <v>516530</v>
      </c>
      <c r="AF18" s="117">
        <f t="shared" ref="AF18:AS18" si="31">SUM(AF15:AF17)</f>
        <v>2695</v>
      </c>
      <c r="AG18" s="17">
        <f t="shared" si="31"/>
        <v>4842</v>
      </c>
      <c r="AH18" s="17">
        <f t="shared" si="31"/>
        <v>746</v>
      </c>
      <c r="AI18" s="17">
        <f t="shared" si="31"/>
        <v>2890</v>
      </c>
      <c r="AJ18" s="17">
        <f t="shared" si="31"/>
        <v>0</v>
      </c>
      <c r="AK18" s="17">
        <f t="shared" si="31"/>
        <v>0</v>
      </c>
      <c r="AL18" s="17">
        <f t="shared" si="31"/>
        <v>91</v>
      </c>
      <c r="AM18" s="17">
        <f t="shared" si="31"/>
        <v>2799</v>
      </c>
      <c r="AN18" s="128">
        <f t="shared" si="31"/>
        <v>1949</v>
      </c>
      <c r="AO18" s="128">
        <f t="shared" si="31"/>
        <v>1952</v>
      </c>
      <c r="AP18" s="17">
        <f t="shared" si="31"/>
        <v>0</v>
      </c>
      <c r="AQ18" s="17">
        <f t="shared" si="31"/>
        <v>0</v>
      </c>
      <c r="AR18" s="17">
        <f t="shared" si="31"/>
        <v>0</v>
      </c>
      <c r="AS18" s="21">
        <f t="shared" si="31"/>
        <v>1952</v>
      </c>
      <c r="AT18" s="35" t="s">
        <v>92</v>
      </c>
    </row>
    <row r="19" spans="1:46" s="35" customFormat="1" ht="18.75" customHeight="1" x14ac:dyDescent="0.25">
      <c r="A19" s="166">
        <v>4</v>
      </c>
      <c r="B19" s="169" t="s">
        <v>27</v>
      </c>
      <c r="C19" s="36" t="s">
        <v>2</v>
      </c>
      <c r="D19" s="172">
        <f t="shared" ref="D19" si="32">F19+L19</f>
        <v>180026</v>
      </c>
      <c r="E19" s="111">
        <f t="shared" ref="E19:E21" si="33">G19+M19</f>
        <v>38</v>
      </c>
      <c r="F19" s="173">
        <v>16128</v>
      </c>
      <c r="G19" s="111">
        <f t="shared" ref="G19:G21" si="34">SUM(H19:K19)</f>
        <v>38</v>
      </c>
      <c r="H19" s="111"/>
      <c r="I19" s="111"/>
      <c r="J19" s="111">
        <v>11</v>
      </c>
      <c r="K19" s="111">
        <v>27</v>
      </c>
      <c r="L19" s="173">
        <v>163898</v>
      </c>
      <c r="M19" s="111">
        <f t="shared" ref="M19:M21" si="35">SUM(N19:Q19)</f>
        <v>0</v>
      </c>
      <c r="N19" s="111"/>
      <c r="O19" s="111"/>
      <c r="P19" s="111"/>
      <c r="Q19" s="22"/>
      <c r="R19" s="174">
        <f t="shared" ref="R19:S21" si="36">T19+Z19</f>
        <v>181141</v>
      </c>
      <c r="S19" s="130">
        <f t="shared" si="36"/>
        <v>40</v>
      </c>
      <c r="T19" s="176">
        <v>16216</v>
      </c>
      <c r="U19" s="130">
        <f t="shared" ref="U19:U21" si="37">SUM(V19:Y19)</f>
        <v>40</v>
      </c>
      <c r="V19" s="130"/>
      <c r="W19" s="130"/>
      <c r="X19" s="130">
        <v>11</v>
      </c>
      <c r="Y19" s="130">
        <v>29</v>
      </c>
      <c r="Z19" s="176">
        <v>164925</v>
      </c>
      <c r="AA19" s="130">
        <f t="shared" ref="AA19:AA20" si="38">SUM(AB19:AE19)</f>
        <v>0</v>
      </c>
      <c r="AB19" s="130"/>
      <c r="AC19" s="130"/>
      <c r="AD19" s="130"/>
      <c r="AE19" s="23"/>
      <c r="AF19" s="192">
        <f t="shared" ref="AF19:AG21" si="39">AH19+AN19</f>
        <v>1115</v>
      </c>
      <c r="AG19" s="111">
        <f t="shared" si="39"/>
        <v>2</v>
      </c>
      <c r="AH19" s="197">
        <f>T19-F19</f>
        <v>88</v>
      </c>
      <c r="AI19" s="111">
        <f>SUM(AJ19:AM19)</f>
        <v>2</v>
      </c>
      <c r="AJ19" s="111">
        <f t="shared" ref="AJ19:AN21" si="40">V19-H19</f>
        <v>0</v>
      </c>
      <c r="AK19" s="111">
        <f t="shared" si="40"/>
        <v>0</v>
      </c>
      <c r="AL19" s="111">
        <f t="shared" si="40"/>
        <v>0</v>
      </c>
      <c r="AM19" s="111">
        <f t="shared" si="40"/>
        <v>2</v>
      </c>
      <c r="AN19" s="197">
        <f t="shared" si="40"/>
        <v>1027</v>
      </c>
      <c r="AO19" s="111">
        <f>SUM(AP19:AS19)</f>
        <v>0</v>
      </c>
      <c r="AP19" s="111">
        <f t="shared" ref="AP19:AS21" si="41">AB19-N19</f>
        <v>0</v>
      </c>
      <c r="AQ19" s="111">
        <f t="shared" si="41"/>
        <v>0</v>
      </c>
      <c r="AR19" s="111">
        <f t="shared" si="41"/>
        <v>0</v>
      </c>
      <c r="AS19" s="22">
        <f t="shared" si="41"/>
        <v>0</v>
      </c>
    </row>
    <row r="20" spans="1:46" s="35" customFormat="1" ht="18.75" customHeight="1" x14ac:dyDescent="0.25">
      <c r="A20" s="167"/>
      <c r="B20" s="170"/>
      <c r="C20" s="36" t="s">
        <v>3</v>
      </c>
      <c r="D20" s="172"/>
      <c r="E20" s="111">
        <f t="shared" si="33"/>
        <v>1710</v>
      </c>
      <c r="F20" s="173"/>
      <c r="G20" s="111">
        <f t="shared" si="34"/>
        <v>1710</v>
      </c>
      <c r="H20" s="111"/>
      <c r="I20" s="111">
        <v>4</v>
      </c>
      <c r="J20" s="111">
        <v>244</v>
      </c>
      <c r="K20" s="111">
        <v>1462</v>
      </c>
      <c r="L20" s="173"/>
      <c r="M20" s="111">
        <f t="shared" si="35"/>
        <v>0</v>
      </c>
      <c r="N20" s="111"/>
      <c r="O20" s="111"/>
      <c r="P20" s="111"/>
      <c r="Q20" s="22"/>
      <c r="R20" s="174"/>
      <c r="S20" s="134">
        <f t="shared" si="36"/>
        <v>1739</v>
      </c>
      <c r="T20" s="176"/>
      <c r="U20" s="134">
        <f t="shared" si="37"/>
        <v>1739</v>
      </c>
      <c r="V20" s="134"/>
      <c r="W20" s="134">
        <v>4</v>
      </c>
      <c r="X20" s="134">
        <v>239</v>
      </c>
      <c r="Y20" s="134">
        <v>1496</v>
      </c>
      <c r="Z20" s="176"/>
      <c r="AA20" s="134">
        <f t="shared" si="38"/>
        <v>0</v>
      </c>
      <c r="AB20" s="134"/>
      <c r="AC20" s="134"/>
      <c r="AD20" s="134"/>
      <c r="AE20" s="22"/>
      <c r="AF20" s="193"/>
      <c r="AG20" s="111">
        <f t="shared" si="39"/>
        <v>29</v>
      </c>
      <c r="AH20" s="176"/>
      <c r="AI20" s="111">
        <f>SUM(AJ20:AM20)</f>
        <v>29</v>
      </c>
      <c r="AJ20" s="111">
        <f t="shared" si="40"/>
        <v>0</v>
      </c>
      <c r="AK20" s="111">
        <f t="shared" si="40"/>
        <v>0</v>
      </c>
      <c r="AL20" s="111">
        <f t="shared" si="40"/>
        <v>-5</v>
      </c>
      <c r="AM20" s="111">
        <f t="shared" si="40"/>
        <v>34</v>
      </c>
      <c r="AN20" s="176"/>
      <c r="AO20" s="111">
        <f>SUM(AP20:AS20)</f>
        <v>0</v>
      </c>
      <c r="AP20" s="111">
        <f t="shared" si="41"/>
        <v>0</v>
      </c>
      <c r="AQ20" s="111">
        <f t="shared" si="41"/>
        <v>0</v>
      </c>
      <c r="AR20" s="111">
        <f t="shared" si="41"/>
        <v>0</v>
      </c>
      <c r="AS20" s="22">
        <f t="shared" si="41"/>
        <v>0</v>
      </c>
    </row>
    <row r="21" spans="1:46" s="35" customFormat="1" ht="18.75" customHeight="1" x14ac:dyDescent="0.25">
      <c r="A21" s="167"/>
      <c r="B21" s="170"/>
      <c r="C21" s="36" t="s">
        <v>13</v>
      </c>
      <c r="D21" s="172"/>
      <c r="E21" s="111">
        <f t="shared" si="33"/>
        <v>202995</v>
      </c>
      <c r="F21" s="173"/>
      <c r="G21" s="111">
        <f t="shared" si="34"/>
        <v>31057</v>
      </c>
      <c r="H21" s="111">
        <v>2</v>
      </c>
      <c r="I21" s="111">
        <v>1</v>
      </c>
      <c r="J21" s="111">
        <v>1259</v>
      </c>
      <c r="K21" s="111">
        <v>29795</v>
      </c>
      <c r="L21" s="173"/>
      <c r="M21" s="111">
        <f t="shared" si="35"/>
        <v>171938</v>
      </c>
      <c r="N21" s="111"/>
      <c r="O21" s="111"/>
      <c r="P21" s="111"/>
      <c r="Q21" s="22">
        <v>171938</v>
      </c>
      <c r="R21" s="175"/>
      <c r="S21" s="134">
        <f t="shared" si="36"/>
        <v>204735</v>
      </c>
      <c r="T21" s="177"/>
      <c r="U21" s="134">
        <f t="shared" si="37"/>
        <v>31085</v>
      </c>
      <c r="V21" s="134">
        <v>2</v>
      </c>
      <c r="W21" s="134">
        <v>2</v>
      </c>
      <c r="X21" s="134">
        <v>1259</v>
      </c>
      <c r="Y21" s="134">
        <v>29822</v>
      </c>
      <c r="Z21" s="177"/>
      <c r="AA21" s="134">
        <v>173650</v>
      </c>
      <c r="AB21" s="134"/>
      <c r="AC21" s="134"/>
      <c r="AD21" s="134"/>
      <c r="AE21" s="22">
        <v>173650</v>
      </c>
      <c r="AF21" s="194"/>
      <c r="AG21" s="111">
        <f t="shared" si="39"/>
        <v>1740</v>
      </c>
      <c r="AH21" s="177"/>
      <c r="AI21" s="111">
        <f>SUM(AJ21:AM21)</f>
        <v>28</v>
      </c>
      <c r="AJ21" s="111">
        <f t="shared" si="40"/>
        <v>0</v>
      </c>
      <c r="AK21" s="111">
        <f t="shared" si="40"/>
        <v>1</v>
      </c>
      <c r="AL21" s="111">
        <f t="shared" si="40"/>
        <v>0</v>
      </c>
      <c r="AM21" s="111">
        <f t="shared" si="40"/>
        <v>27</v>
      </c>
      <c r="AN21" s="177"/>
      <c r="AO21" s="111">
        <f>SUM(AP21:AS21)</f>
        <v>1712</v>
      </c>
      <c r="AP21" s="111">
        <f t="shared" si="41"/>
        <v>0</v>
      </c>
      <c r="AQ21" s="111">
        <f t="shared" si="41"/>
        <v>0</v>
      </c>
      <c r="AR21" s="111">
        <f t="shared" si="41"/>
        <v>0</v>
      </c>
      <c r="AS21" s="22">
        <f t="shared" si="41"/>
        <v>1712</v>
      </c>
    </row>
    <row r="22" spans="1:46" s="35" customFormat="1" ht="18.75" customHeight="1" x14ac:dyDescent="0.25">
      <c r="A22" s="168"/>
      <c r="B22" s="171"/>
      <c r="C22" s="42" t="s">
        <v>12</v>
      </c>
      <c r="D22" s="113">
        <f t="shared" ref="D22:AE22" si="42">SUM(D19:D21)</f>
        <v>180026</v>
      </c>
      <c r="E22" s="17">
        <f t="shared" si="42"/>
        <v>204743</v>
      </c>
      <c r="F22" s="17">
        <f t="shared" si="42"/>
        <v>16128</v>
      </c>
      <c r="G22" s="17">
        <f t="shared" si="42"/>
        <v>32805</v>
      </c>
      <c r="H22" s="17">
        <f t="shared" si="42"/>
        <v>2</v>
      </c>
      <c r="I22" s="17">
        <f t="shared" si="42"/>
        <v>5</v>
      </c>
      <c r="J22" s="17">
        <f t="shared" si="42"/>
        <v>1514</v>
      </c>
      <c r="K22" s="17">
        <f t="shared" si="42"/>
        <v>31284</v>
      </c>
      <c r="L22" s="17">
        <f t="shared" si="42"/>
        <v>163898</v>
      </c>
      <c r="M22" s="17">
        <f t="shared" si="42"/>
        <v>171938</v>
      </c>
      <c r="N22" s="17">
        <f t="shared" si="42"/>
        <v>0</v>
      </c>
      <c r="O22" s="17">
        <f t="shared" si="42"/>
        <v>0</v>
      </c>
      <c r="P22" s="17">
        <f t="shared" si="42"/>
        <v>0</v>
      </c>
      <c r="Q22" s="21">
        <f t="shared" si="42"/>
        <v>171938</v>
      </c>
      <c r="R22" s="132">
        <f t="shared" si="42"/>
        <v>181141</v>
      </c>
      <c r="S22" s="17">
        <f t="shared" si="42"/>
        <v>206514</v>
      </c>
      <c r="T22" s="17">
        <f t="shared" si="42"/>
        <v>16216</v>
      </c>
      <c r="U22" s="17">
        <f t="shared" si="42"/>
        <v>32864</v>
      </c>
      <c r="V22" s="17">
        <f t="shared" si="42"/>
        <v>2</v>
      </c>
      <c r="W22" s="17">
        <f t="shared" si="42"/>
        <v>6</v>
      </c>
      <c r="X22" s="17">
        <f t="shared" si="42"/>
        <v>1509</v>
      </c>
      <c r="Y22" s="17">
        <f t="shared" si="42"/>
        <v>31347</v>
      </c>
      <c r="Z22" s="17">
        <f t="shared" si="42"/>
        <v>164925</v>
      </c>
      <c r="AA22" s="17">
        <f t="shared" si="42"/>
        <v>173650</v>
      </c>
      <c r="AB22" s="17">
        <f t="shared" si="42"/>
        <v>0</v>
      </c>
      <c r="AC22" s="17">
        <f t="shared" si="42"/>
        <v>0</v>
      </c>
      <c r="AD22" s="17">
        <f t="shared" si="42"/>
        <v>0</v>
      </c>
      <c r="AE22" s="21">
        <f t="shared" si="42"/>
        <v>173650</v>
      </c>
      <c r="AF22" s="117">
        <f t="shared" ref="AF22:AS22" si="43">SUM(AF19:AF21)</f>
        <v>1115</v>
      </c>
      <c r="AG22" s="17">
        <f t="shared" si="43"/>
        <v>1771</v>
      </c>
      <c r="AH22" s="17">
        <f t="shared" si="43"/>
        <v>88</v>
      </c>
      <c r="AI22" s="17">
        <f t="shared" si="43"/>
        <v>59</v>
      </c>
      <c r="AJ22" s="17">
        <f t="shared" si="43"/>
        <v>0</v>
      </c>
      <c r="AK22" s="17">
        <f t="shared" si="43"/>
        <v>1</v>
      </c>
      <c r="AL22" s="17">
        <f t="shared" si="43"/>
        <v>-5</v>
      </c>
      <c r="AM22" s="17">
        <f t="shared" si="43"/>
        <v>63</v>
      </c>
      <c r="AN22" s="128">
        <f t="shared" si="43"/>
        <v>1027</v>
      </c>
      <c r="AO22" s="128">
        <f t="shared" si="43"/>
        <v>1712</v>
      </c>
      <c r="AP22" s="17">
        <f t="shared" si="43"/>
        <v>0</v>
      </c>
      <c r="AQ22" s="17">
        <f t="shared" si="43"/>
        <v>0</v>
      </c>
      <c r="AR22" s="17">
        <f t="shared" si="43"/>
        <v>0</v>
      </c>
      <c r="AS22" s="21">
        <f t="shared" si="43"/>
        <v>1712</v>
      </c>
    </row>
    <row r="23" spans="1:46" s="35" customFormat="1" ht="18.75" customHeight="1" x14ac:dyDescent="0.25">
      <c r="A23" s="166">
        <v>5</v>
      </c>
      <c r="B23" s="169" t="s">
        <v>28</v>
      </c>
      <c r="C23" s="36" t="s">
        <v>2</v>
      </c>
      <c r="D23" s="201">
        <f t="shared" ref="D23" si="44">F23+L23</f>
        <v>234463</v>
      </c>
      <c r="E23" s="111">
        <f t="shared" ref="E23:E25" si="45">G23+M23</f>
        <v>2</v>
      </c>
      <c r="F23" s="197">
        <v>10532</v>
      </c>
      <c r="G23" s="111">
        <f t="shared" ref="G23:G25" si="46">SUM(H23:K23)</f>
        <v>2</v>
      </c>
      <c r="H23" s="111">
        <v>2</v>
      </c>
      <c r="I23" s="111">
        <v>0</v>
      </c>
      <c r="J23" s="111">
        <v>0</v>
      </c>
      <c r="K23" s="111">
        <v>0</v>
      </c>
      <c r="L23" s="197">
        <v>223931</v>
      </c>
      <c r="M23" s="111">
        <f t="shared" ref="M23:M25" si="47">SUM(N23:Q23)</f>
        <v>0</v>
      </c>
      <c r="N23" s="111">
        <v>0</v>
      </c>
      <c r="O23" s="111">
        <v>0</v>
      </c>
      <c r="P23" s="111">
        <v>0</v>
      </c>
      <c r="Q23" s="22">
        <v>0</v>
      </c>
      <c r="R23" s="201">
        <f t="shared" ref="R23:S24" si="48">T23+Z23</f>
        <v>235966</v>
      </c>
      <c r="S23" s="138">
        <f t="shared" si="48"/>
        <v>2</v>
      </c>
      <c r="T23" s="197">
        <v>10762</v>
      </c>
      <c r="U23" s="138">
        <f t="shared" ref="U23:U25" si="49">SUM(V23:Y23)</f>
        <v>2</v>
      </c>
      <c r="V23" s="138">
        <v>2</v>
      </c>
      <c r="W23" s="138"/>
      <c r="X23" s="138"/>
      <c r="Y23" s="138"/>
      <c r="Z23" s="197">
        <v>225204</v>
      </c>
      <c r="AA23" s="138">
        <f t="shared" ref="AA23:AA25" si="50">SUM(AB23:AE23)</f>
        <v>0</v>
      </c>
      <c r="AB23" s="138"/>
      <c r="AC23" s="138"/>
      <c r="AD23" s="138"/>
      <c r="AE23" s="23"/>
      <c r="AF23" s="192">
        <f t="shared" ref="AF23:AG25" si="51">AH23+AN23</f>
        <v>1503</v>
      </c>
      <c r="AG23" s="111">
        <f t="shared" si="51"/>
        <v>0</v>
      </c>
      <c r="AH23" s="197">
        <f>T23-F23</f>
        <v>230</v>
      </c>
      <c r="AI23" s="111">
        <f>SUM(AJ23:AM23)</f>
        <v>0</v>
      </c>
      <c r="AJ23" s="111">
        <f t="shared" ref="AJ23:AN25" si="52">V23-H23</f>
        <v>0</v>
      </c>
      <c r="AK23" s="111">
        <f t="shared" si="52"/>
        <v>0</v>
      </c>
      <c r="AL23" s="111">
        <f t="shared" si="52"/>
        <v>0</v>
      </c>
      <c r="AM23" s="111">
        <f t="shared" si="52"/>
        <v>0</v>
      </c>
      <c r="AN23" s="197">
        <f t="shared" si="52"/>
        <v>1273</v>
      </c>
      <c r="AO23" s="111">
        <f>SUM(AP23:AS23)</f>
        <v>0</v>
      </c>
      <c r="AP23" s="111">
        <f t="shared" ref="AP23:AS25" si="53">AB23-N23</f>
        <v>0</v>
      </c>
      <c r="AQ23" s="111">
        <f t="shared" si="53"/>
        <v>0</v>
      </c>
      <c r="AR23" s="111">
        <f t="shared" si="53"/>
        <v>0</v>
      </c>
      <c r="AS23" s="22">
        <f t="shared" si="53"/>
        <v>0</v>
      </c>
      <c r="AT23" s="136" t="s">
        <v>91</v>
      </c>
    </row>
    <row r="24" spans="1:46" s="35" customFormat="1" ht="18.75" customHeight="1" x14ac:dyDescent="0.25">
      <c r="A24" s="167"/>
      <c r="B24" s="170"/>
      <c r="C24" s="36" t="s">
        <v>3</v>
      </c>
      <c r="D24" s="174"/>
      <c r="E24" s="111">
        <f t="shared" si="45"/>
        <v>1235</v>
      </c>
      <c r="F24" s="176"/>
      <c r="G24" s="111">
        <f t="shared" si="46"/>
        <v>1235</v>
      </c>
      <c r="H24" s="111">
        <v>45</v>
      </c>
      <c r="I24" s="111">
        <v>51</v>
      </c>
      <c r="J24" s="111">
        <v>1139</v>
      </c>
      <c r="K24" s="111">
        <v>0</v>
      </c>
      <c r="L24" s="176"/>
      <c r="M24" s="111">
        <f t="shared" si="47"/>
        <v>0</v>
      </c>
      <c r="N24" s="111">
        <v>0</v>
      </c>
      <c r="O24" s="111">
        <v>0</v>
      </c>
      <c r="P24" s="111">
        <v>0</v>
      </c>
      <c r="Q24" s="22">
        <v>0</v>
      </c>
      <c r="R24" s="174"/>
      <c r="S24" s="137">
        <f t="shared" si="48"/>
        <v>1235</v>
      </c>
      <c r="T24" s="176"/>
      <c r="U24" s="137">
        <f t="shared" si="49"/>
        <v>1235</v>
      </c>
      <c r="V24" s="137">
        <v>45</v>
      </c>
      <c r="W24" s="137">
        <v>50</v>
      </c>
      <c r="X24" s="137">
        <v>1140</v>
      </c>
      <c r="Y24" s="137"/>
      <c r="Z24" s="176"/>
      <c r="AA24" s="137">
        <f t="shared" si="50"/>
        <v>0</v>
      </c>
      <c r="AB24" s="137"/>
      <c r="AC24" s="137"/>
      <c r="AD24" s="137"/>
      <c r="AE24" s="22"/>
      <c r="AF24" s="193"/>
      <c r="AG24" s="111">
        <f t="shared" si="51"/>
        <v>0</v>
      </c>
      <c r="AH24" s="176"/>
      <c r="AI24" s="111">
        <f>SUM(AJ24:AM24)</f>
        <v>0</v>
      </c>
      <c r="AJ24" s="111">
        <f t="shared" si="52"/>
        <v>0</v>
      </c>
      <c r="AK24" s="111">
        <f t="shared" si="52"/>
        <v>-1</v>
      </c>
      <c r="AL24" s="111">
        <f t="shared" si="52"/>
        <v>1</v>
      </c>
      <c r="AM24" s="111">
        <f t="shared" si="52"/>
        <v>0</v>
      </c>
      <c r="AN24" s="176"/>
      <c r="AO24" s="111">
        <f>SUM(AP24:AS24)</f>
        <v>0</v>
      </c>
      <c r="AP24" s="111">
        <f t="shared" si="53"/>
        <v>0</v>
      </c>
      <c r="AQ24" s="111">
        <f t="shared" si="53"/>
        <v>0</v>
      </c>
      <c r="AR24" s="111">
        <f t="shared" si="53"/>
        <v>0</v>
      </c>
      <c r="AS24" s="22">
        <f t="shared" si="53"/>
        <v>0</v>
      </c>
    </row>
    <row r="25" spans="1:46" s="35" customFormat="1" ht="18.75" customHeight="1" x14ac:dyDescent="0.25">
      <c r="A25" s="167"/>
      <c r="B25" s="170"/>
      <c r="C25" s="36" t="s">
        <v>13</v>
      </c>
      <c r="D25" s="175"/>
      <c r="E25" s="111">
        <f t="shared" si="45"/>
        <v>254636</v>
      </c>
      <c r="F25" s="177"/>
      <c r="G25" s="111">
        <f t="shared" si="46"/>
        <v>25886</v>
      </c>
      <c r="H25" s="111">
        <v>0</v>
      </c>
      <c r="I25" s="111">
        <v>0</v>
      </c>
      <c r="J25" s="111">
        <v>1320</v>
      </c>
      <c r="K25" s="111">
        <v>24566</v>
      </c>
      <c r="L25" s="177"/>
      <c r="M25" s="111">
        <f t="shared" si="47"/>
        <v>228750</v>
      </c>
      <c r="N25" s="111">
        <v>0</v>
      </c>
      <c r="O25" s="111">
        <v>0</v>
      </c>
      <c r="P25" s="111">
        <v>0</v>
      </c>
      <c r="Q25" s="22">
        <v>228750</v>
      </c>
      <c r="R25" s="175"/>
      <c r="S25" s="137">
        <f>U25+AA25</f>
        <v>258197</v>
      </c>
      <c r="T25" s="177"/>
      <c r="U25" s="137">
        <f t="shared" si="49"/>
        <v>28047</v>
      </c>
      <c r="V25" s="137"/>
      <c r="W25" s="137"/>
      <c r="X25" s="137">
        <v>1396</v>
      </c>
      <c r="Y25" s="137">
        <f>25151+1500</f>
        <v>26651</v>
      </c>
      <c r="Z25" s="177"/>
      <c r="AA25" s="137">
        <f t="shared" si="50"/>
        <v>230150</v>
      </c>
      <c r="AB25" s="137"/>
      <c r="AC25" s="137"/>
      <c r="AD25" s="137"/>
      <c r="AE25" s="22">
        <f>231650-1500</f>
        <v>230150</v>
      </c>
      <c r="AF25" s="194"/>
      <c r="AG25" s="111">
        <f t="shared" si="51"/>
        <v>3561</v>
      </c>
      <c r="AH25" s="177"/>
      <c r="AI25" s="111">
        <f>SUM(AJ25:AM25)</f>
        <v>2161</v>
      </c>
      <c r="AJ25" s="111">
        <f t="shared" si="52"/>
        <v>0</v>
      </c>
      <c r="AK25" s="111">
        <f t="shared" si="52"/>
        <v>0</v>
      </c>
      <c r="AL25" s="111">
        <f t="shared" si="52"/>
        <v>76</v>
      </c>
      <c r="AM25" s="111">
        <f t="shared" si="52"/>
        <v>2085</v>
      </c>
      <c r="AN25" s="177"/>
      <c r="AO25" s="111">
        <f>SUM(AP25:AS25)</f>
        <v>1400</v>
      </c>
      <c r="AP25" s="111">
        <f t="shared" si="53"/>
        <v>0</v>
      </c>
      <c r="AQ25" s="111">
        <f t="shared" si="53"/>
        <v>0</v>
      </c>
      <c r="AR25" s="111">
        <f t="shared" si="53"/>
        <v>0</v>
      </c>
      <c r="AS25" s="22">
        <f t="shared" si="53"/>
        <v>1400</v>
      </c>
    </row>
    <row r="26" spans="1:46" s="35" customFormat="1" ht="18.75" customHeight="1" x14ac:dyDescent="0.25">
      <c r="A26" s="168"/>
      <c r="B26" s="171"/>
      <c r="C26" s="42" t="s">
        <v>12</v>
      </c>
      <c r="D26" s="113">
        <f t="shared" ref="D26:Q26" si="54">SUM(D23:D25)</f>
        <v>234463</v>
      </c>
      <c r="E26" s="17">
        <f t="shared" si="54"/>
        <v>255873</v>
      </c>
      <c r="F26" s="17">
        <f t="shared" si="54"/>
        <v>10532</v>
      </c>
      <c r="G26" s="17">
        <f t="shared" si="54"/>
        <v>27123</v>
      </c>
      <c r="H26" s="17">
        <f t="shared" si="54"/>
        <v>47</v>
      </c>
      <c r="I26" s="17">
        <f t="shared" si="54"/>
        <v>51</v>
      </c>
      <c r="J26" s="17">
        <f t="shared" si="54"/>
        <v>2459</v>
      </c>
      <c r="K26" s="17">
        <f t="shared" si="54"/>
        <v>24566</v>
      </c>
      <c r="L26" s="17">
        <f t="shared" si="54"/>
        <v>223931</v>
      </c>
      <c r="M26" s="17">
        <f t="shared" si="54"/>
        <v>228750</v>
      </c>
      <c r="N26" s="17">
        <f t="shared" si="54"/>
        <v>0</v>
      </c>
      <c r="O26" s="17">
        <f t="shared" si="54"/>
        <v>0</v>
      </c>
      <c r="P26" s="17">
        <f t="shared" si="54"/>
        <v>0</v>
      </c>
      <c r="Q26" s="21">
        <f t="shared" si="54"/>
        <v>228750</v>
      </c>
      <c r="R26" s="132">
        <f t="shared" ref="R26:AE26" si="55">SUM(R23:R25)</f>
        <v>235966</v>
      </c>
      <c r="S26" s="17">
        <f t="shared" si="55"/>
        <v>259434</v>
      </c>
      <c r="T26" s="17">
        <f t="shared" si="55"/>
        <v>10762</v>
      </c>
      <c r="U26" s="17">
        <f t="shared" si="55"/>
        <v>29284</v>
      </c>
      <c r="V26" s="17">
        <f t="shared" si="55"/>
        <v>47</v>
      </c>
      <c r="W26" s="17">
        <f t="shared" si="55"/>
        <v>50</v>
      </c>
      <c r="X26" s="17">
        <f t="shared" si="55"/>
        <v>2536</v>
      </c>
      <c r="Y26" s="17">
        <f t="shared" si="55"/>
        <v>26651</v>
      </c>
      <c r="Z26" s="17">
        <f t="shared" si="55"/>
        <v>225204</v>
      </c>
      <c r="AA26" s="17">
        <f t="shared" si="55"/>
        <v>230150</v>
      </c>
      <c r="AB26" s="17">
        <f t="shared" si="55"/>
        <v>0</v>
      </c>
      <c r="AC26" s="17">
        <f t="shared" si="55"/>
        <v>0</v>
      </c>
      <c r="AD26" s="17">
        <f t="shared" si="55"/>
        <v>0</v>
      </c>
      <c r="AE26" s="21">
        <f t="shared" si="55"/>
        <v>230150</v>
      </c>
      <c r="AF26" s="117">
        <f t="shared" ref="AF26:AS26" si="56">SUM(AF23:AF25)</f>
        <v>1503</v>
      </c>
      <c r="AG26" s="17">
        <f t="shared" si="56"/>
        <v>3561</v>
      </c>
      <c r="AH26" s="17">
        <f t="shared" si="56"/>
        <v>230</v>
      </c>
      <c r="AI26" s="17">
        <f t="shared" si="56"/>
        <v>2161</v>
      </c>
      <c r="AJ26" s="17">
        <f t="shared" si="56"/>
        <v>0</v>
      </c>
      <c r="AK26" s="17">
        <f t="shared" si="56"/>
        <v>-1</v>
      </c>
      <c r="AL26" s="17">
        <f t="shared" si="56"/>
        <v>77</v>
      </c>
      <c r="AM26" s="17">
        <f t="shared" si="56"/>
        <v>2085</v>
      </c>
      <c r="AN26" s="128">
        <f t="shared" si="56"/>
        <v>1273</v>
      </c>
      <c r="AO26" s="128">
        <f t="shared" si="56"/>
        <v>1400</v>
      </c>
      <c r="AP26" s="17">
        <f t="shared" si="56"/>
        <v>0</v>
      </c>
      <c r="AQ26" s="17">
        <f t="shared" si="56"/>
        <v>0</v>
      </c>
      <c r="AR26" s="17">
        <f t="shared" si="56"/>
        <v>0</v>
      </c>
      <c r="AS26" s="21">
        <f t="shared" si="56"/>
        <v>1400</v>
      </c>
    </row>
    <row r="27" spans="1:46" s="35" customFormat="1" ht="18.75" customHeight="1" x14ac:dyDescent="0.25">
      <c r="A27" s="166">
        <v>6</v>
      </c>
      <c r="B27" s="169" t="s">
        <v>29</v>
      </c>
      <c r="C27" s="36" t="s">
        <v>2</v>
      </c>
      <c r="D27" s="198">
        <f>F27+L27</f>
        <v>336832</v>
      </c>
      <c r="E27" s="111">
        <f t="shared" ref="E27:E29" si="57">G27+M27</f>
        <v>58</v>
      </c>
      <c r="F27" s="199">
        <v>33811</v>
      </c>
      <c r="G27" s="111">
        <f t="shared" ref="G27:G29" si="58">SUM(H27:K27)</f>
        <v>58</v>
      </c>
      <c r="H27" s="114">
        <v>0</v>
      </c>
      <c r="I27" s="114">
        <v>3</v>
      </c>
      <c r="J27" s="114">
        <v>50</v>
      </c>
      <c r="K27" s="114">
        <v>5</v>
      </c>
      <c r="L27" s="200">
        <v>303021</v>
      </c>
      <c r="M27" s="111">
        <f t="shared" ref="M27:M29" si="59">SUM(N27:Q27)</f>
        <v>0</v>
      </c>
      <c r="N27" s="111">
        <v>0</v>
      </c>
      <c r="O27" s="111">
        <v>0</v>
      </c>
      <c r="P27" s="111">
        <v>0</v>
      </c>
      <c r="Q27" s="22">
        <v>0</v>
      </c>
      <c r="R27" s="174">
        <f>T27+Z27</f>
        <v>340034</v>
      </c>
      <c r="S27" s="138">
        <f>U27+AA27</f>
        <v>58</v>
      </c>
      <c r="T27" s="277">
        <f>13233+19500</f>
        <v>32733</v>
      </c>
      <c r="U27" s="138">
        <f t="shared" ref="U27:U28" si="60">SUM(V27:Y27)</f>
        <v>58</v>
      </c>
      <c r="V27" s="138">
        <v>1</v>
      </c>
      <c r="W27" s="138">
        <v>6</v>
      </c>
      <c r="X27" s="137">
        <v>46</v>
      </c>
      <c r="Y27" s="137">
        <v>5</v>
      </c>
      <c r="Z27" s="176">
        <f>307301</f>
        <v>307301</v>
      </c>
      <c r="AA27" s="138">
        <f t="shared" ref="AA27:AA28" si="61">SUM(AB27:AE27)</f>
        <v>0</v>
      </c>
      <c r="AB27" s="138"/>
      <c r="AC27" s="138"/>
      <c r="AD27" s="138"/>
      <c r="AE27" s="23"/>
      <c r="AF27" s="192">
        <f t="shared" ref="AF27:AG29" si="62">AH27+AN27</f>
        <v>3202</v>
      </c>
      <c r="AG27" s="111">
        <f t="shared" si="62"/>
        <v>0</v>
      </c>
      <c r="AH27" s="202">
        <f>T27-F27</f>
        <v>-1078</v>
      </c>
      <c r="AI27" s="137">
        <f>SUM(AJ27:AM27)</f>
        <v>0</v>
      </c>
      <c r="AJ27" s="137">
        <f t="shared" ref="AJ27:AN29" si="63">V27-H27</f>
        <v>1</v>
      </c>
      <c r="AK27" s="137">
        <f t="shared" si="63"/>
        <v>3</v>
      </c>
      <c r="AL27" s="137">
        <f t="shared" si="63"/>
        <v>-4</v>
      </c>
      <c r="AM27" s="137">
        <f t="shared" si="63"/>
        <v>0</v>
      </c>
      <c r="AN27" s="197">
        <f t="shared" si="63"/>
        <v>4280</v>
      </c>
      <c r="AO27" s="137">
        <f>SUM(AP27:AS27)</f>
        <v>0</v>
      </c>
      <c r="AP27" s="137">
        <f t="shared" ref="AP27:AS29" si="64">AB27-N27</f>
        <v>0</v>
      </c>
      <c r="AQ27" s="137">
        <f t="shared" si="64"/>
        <v>0</v>
      </c>
      <c r="AR27" s="137">
        <f t="shared" si="64"/>
        <v>0</v>
      </c>
      <c r="AS27" s="22">
        <f t="shared" si="64"/>
        <v>0</v>
      </c>
      <c r="AT27" s="35" t="s">
        <v>90</v>
      </c>
    </row>
    <row r="28" spans="1:46" s="35" customFormat="1" ht="18.75" customHeight="1" x14ac:dyDescent="0.25">
      <c r="A28" s="167"/>
      <c r="B28" s="170"/>
      <c r="C28" s="36" t="s">
        <v>3</v>
      </c>
      <c r="D28" s="198"/>
      <c r="E28" s="111">
        <f t="shared" si="57"/>
        <v>1374</v>
      </c>
      <c r="F28" s="199"/>
      <c r="G28" s="111">
        <f t="shared" si="58"/>
        <v>1374</v>
      </c>
      <c r="H28" s="114">
        <v>22</v>
      </c>
      <c r="I28" s="114">
        <v>3</v>
      </c>
      <c r="J28" s="114">
        <v>298</v>
      </c>
      <c r="K28" s="114">
        <v>1051</v>
      </c>
      <c r="L28" s="200"/>
      <c r="M28" s="111">
        <f t="shared" si="59"/>
        <v>0</v>
      </c>
      <c r="N28" s="111">
        <v>0</v>
      </c>
      <c r="O28" s="111">
        <v>0</v>
      </c>
      <c r="P28" s="111">
        <v>0</v>
      </c>
      <c r="Q28" s="22">
        <v>0</v>
      </c>
      <c r="R28" s="174"/>
      <c r="S28" s="137">
        <f t="shared" ref="S28" si="65">U28+AA28</f>
        <v>1372</v>
      </c>
      <c r="T28" s="277"/>
      <c r="U28" s="137">
        <f t="shared" si="60"/>
        <v>1372</v>
      </c>
      <c r="V28" s="137">
        <v>52</v>
      </c>
      <c r="W28" s="137">
        <v>27</v>
      </c>
      <c r="X28" s="137">
        <v>866</v>
      </c>
      <c r="Y28" s="137">
        <v>427</v>
      </c>
      <c r="Z28" s="176"/>
      <c r="AA28" s="137">
        <f t="shared" si="61"/>
        <v>0</v>
      </c>
      <c r="AB28" s="137"/>
      <c r="AC28" s="137"/>
      <c r="AD28" s="137"/>
      <c r="AE28" s="22"/>
      <c r="AF28" s="193"/>
      <c r="AG28" s="111">
        <f t="shared" si="62"/>
        <v>-2</v>
      </c>
      <c r="AH28" s="203"/>
      <c r="AI28" s="137">
        <f>SUM(AJ28:AM28)</f>
        <v>-2</v>
      </c>
      <c r="AJ28" s="137">
        <f t="shared" si="63"/>
        <v>30</v>
      </c>
      <c r="AK28" s="137">
        <f t="shared" si="63"/>
        <v>24</v>
      </c>
      <c r="AL28" s="137">
        <f t="shared" si="63"/>
        <v>568</v>
      </c>
      <c r="AM28" s="137">
        <f t="shared" si="63"/>
        <v>-624</v>
      </c>
      <c r="AN28" s="176"/>
      <c r="AO28" s="137">
        <f>SUM(AP28:AS28)</f>
        <v>0</v>
      </c>
      <c r="AP28" s="137">
        <f t="shared" si="64"/>
        <v>0</v>
      </c>
      <c r="AQ28" s="137">
        <f t="shared" si="64"/>
        <v>0</v>
      </c>
      <c r="AR28" s="137">
        <f t="shared" si="64"/>
        <v>0</v>
      </c>
      <c r="AS28" s="22">
        <f t="shared" si="64"/>
        <v>0</v>
      </c>
    </row>
    <row r="29" spans="1:46" s="35" customFormat="1" ht="18.75" customHeight="1" thickBot="1" x14ac:dyDescent="0.3">
      <c r="A29" s="167"/>
      <c r="B29" s="170"/>
      <c r="C29" s="36" t="s">
        <v>13</v>
      </c>
      <c r="D29" s="198"/>
      <c r="E29" s="111">
        <f t="shared" si="57"/>
        <v>372017</v>
      </c>
      <c r="F29" s="199"/>
      <c r="G29" s="111">
        <f t="shared" si="58"/>
        <v>58342</v>
      </c>
      <c r="H29" s="114">
        <v>71</v>
      </c>
      <c r="I29" s="114">
        <v>35</v>
      </c>
      <c r="J29" s="114">
        <v>7434</v>
      </c>
      <c r="K29" s="114">
        <v>50802</v>
      </c>
      <c r="L29" s="200"/>
      <c r="M29" s="111">
        <f t="shared" si="59"/>
        <v>313675</v>
      </c>
      <c r="N29" s="111">
        <v>0</v>
      </c>
      <c r="O29" s="111">
        <v>0</v>
      </c>
      <c r="P29" s="111">
        <v>0</v>
      </c>
      <c r="Q29" s="22">
        <v>313675</v>
      </c>
      <c r="R29" s="175"/>
      <c r="S29" s="137">
        <f>U29+AA29</f>
        <v>381049</v>
      </c>
      <c r="T29" s="278"/>
      <c r="U29" s="137">
        <f>SUM(V29:Y29)</f>
        <v>58830</v>
      </c>
      <c r="V29" s="137">
        <v>40</v>
      </c>
      <c r="W29" s="137">
        <v>6</v>
      </c>
      <c r="X29" s="137">
        <v>6972</v>
      </c>
      <c r="Y29" s="137">
        <v>51812</v>
      </c>
      <c r="Z29" s="177"/>
      <c r="AA29" s="137">
        <f>AE29</f>
        <v>322219</v>
      </c>
      <c r="AB29" s="137"/>
      <c r="AC29" s="137"/>
      <c r="AD29" s="137"/>
      <c r="AE29" s="22">
        <v>322219</v>
      </c>
      <c r="AF29" s="194"/>
      <c r="AG29" s="111">
        <f t="shared" si="62"/>
        <v>9032</v>
      </c>
      <c r="AH29" s="204"/>
      <c r="AI29" s="139">
        <f>SUM(AJ29:AM29)</f>
        <v>488</v>
      </c>
      <c r="AJ29" s="137">
        <f t="shared" si="63"/>
        <v>-31</v>
      </c>
      <c r="AK29" s="137">
        <f t="shared" si="63"/>
        <v>-29</v>
      </c>
      <c r="AL29" s="137">
        <f t="shared" si="63"/>
        <v>-462</v>
      </c>
      <c r="AM29" s="137">
        <f t="shared" si="63"/>
        <v>1010</v>
      </c>
      <c r="AN29" s="205"/>
      <c r="AO29" s="139">
        <f>SUM(AP29:AS29)</f>
        <v>8544</v>
      </c>
      <c r="AP29" s="137">
        <f t="shared" si="64"/>
        <v>0</v>
      </c>
      <c r="AQ29" s="137">
        <f t="shared" si="64"/>
        <v>0</v>
      </c>
      <c r="AR29" s="137">
        <f t="shared" si="64"/>
        <v>0</v>
      </c>
      <c r="AS29" s="22">
        <f t="shared" si="64"/>
        <v>8544</v>
      </c>
    </row>
    <row r="30" spans="1:46" s="35" customFormat="1" ht="18.75" customHeight="1" thickBot="1" x14ac:dyDescent="0.3">
      <c r="A30" s="168"/>
      <c r="B30" s="171"/>
      <c r="C30" s="42" t="s">
        <v>12</v>
      </c>
      <c r="D30" s="113">
        <f t="shared" ref="D30:Q30" si="66">SUM(D27:D29)</f>
        <v>336832</v>
      </c>
      <c r="E30" s="17">
        <f t="shared" si="66"/>
        <v>373449</v>
      </c>
      <c r="F30" s="17">
        <f t="shared" si="66"/>
        <v>33811</v>
      </c>
      <c r="G30" s="17">
        <f t="shared" si="66"/>
        <v>59774</v>
      </c>
      <c r="H30" s="17">
        <f t="shared" si="66"/>
        <v>93</v>
      </c>
      <c r="I30" s="17">
        <f t="shared" si="66"/>
        <v>41</v>
      </c>
      <c r="J30" s="17">
        <f t="shared" si="66"/>
        <v>7782</v>
      </c>
      <c r="K30" s="17">
        <f t="shared" si="66"/>
        <v>51858</v>
      </c>
      <c r="L30" s="17">
        <f t="shared" si="66"/>
        <v>303021</v>
      </c>
      <c r="M30" s="17">
        <f t="shared" si="66"/>
        <v>313675</v>
      </c>
      <c r="N30" s="17">
        <f t="shared" si="66"/>
        <v>0</v>
      </c>
      <c r="O30" s="17">
        <f t="shared" si="66"/>
        <v>0</v>
      </c>
      <c r="P30" s="17">
        <f t="shared" si="66"/>
        <v>0</v>
      </c>
      <c r="Q30" s="21">
        <f t="shared" si="66"/>
        <v>313675</v>
      </c>
      <c r="R30" s="113">
        <f t="shared" ref="R30:AE30" si="67">SUM(R27:R29)</f>
        <v>340034</v>
      </c>
      <c r="S30" s="89">
        <f t="shared" si="67"/>
        <v>382479</v>
      </c>
      <c r="T30" s="17">
        <f t="shared" si="67"/>
        <v>32733</v>
      </c>
      <c r="U30" s="17">
        <f t="shared" si="67"/>
        <v>60260</v>
      </c>
      <c r="V30" s="17">
        <f t="shared" si="67"/>
        <v>93</v>
      </c>
      <c r="W30" s="17">
        <f t="shared" si="67"/>
        <v>39</v>
      </c>
      <c r="X30" s="17">
        <f t="shared" si="67"/>
        <v>7884</v>
      </c>
      <c r="Y30" s="17">
        <f t="shared" si="67"/>
        <v>52244</v>
      </c>
      <c r="Z30" s="17">
        <f t="shared" si="67"/>
        <v>307301</v>
      </c>
      <c r="AA30" s="17">
        <f t="shared" si="67"/>
        <v>322219</v>
      </c>
      <c r="AB30" s="17">
        <f t="shared" si="67"/>
        <v>0</v>
      </c>
      <c r="AC30" s="17">
        <f t="shared" si="67"/>
        <v>0</v>
      </c>
      <c r="AD30" s="17">
        <f t="shared" si="67"/>
        <v>0</v>
      </c>
      <c r="AE30" s="21">
        <f t="shared" si="67"/>
        <v>322219</v>
      </c>
      <c r="AF30" s="117">
        <f t="shared" ref="AF30:AS30" si="68">SUM(AF27:AF29)</f>
        <v>3202</v>
      </c>
      <c r="AG30" s="142">
        <f t="shared" si="68"/>
        <v>9030</v>
      </c>
      <c r="AH30" s="143">
        <f t="shared" si="68"/>
        <v>-1078</v>
      </c>
      <c r="AI30" s="144">
        <f t="shared" si="68"/>
        <v>486</v>
      </c>
      <c r="AJ30" s="117">
        <f t="shared" si="68"/>
        <v>0</v>
      </c>
      <c r="AK30" s="17">
        <f t="shared" si="68"/>
        <v>-2</v>
      </c>
      <c r="AL30" s="17">
        <f t="shared" si="68"/>
        <v>102</v>
      </c>
      <c r="AM30" s="142">
        <f t="shared" si="68"/>
        <v>386</v>
      </c>
      <c r="AN30" s="143">
        <f t="shared" si="68"/>
        <v>4280</v>
      </c>
      <c r="AO30" s="144">
        <f t="shared" si="68"/>
        <v>8544</v>
      </c>
      <c r="AP30" s="117">
        <f t="shared" si="68"/>
        <v>0</v>
      </c>
      <c r="AQ30" s="17">
        <f t="shared" si="68"/>
        <v>0</v>
      </c>
      <c r="AR30" s="17">
        <f t="shared" si="68"/>
        <v>0</v>
      </c>
      <c r="AS30" s="21">
        <f t="shared" si="68"/>
        <v>8544</v>
      </c>
    </row>
    <row r="31" spans="1:46" s="35" customFormat="1" ht="18.75" customHeight="1" x14ac:dyDescent="0.25">
      <c r="A31" s="166">
        <v>7</v>
      </c>
      <c r="B31" s="169" t="s">
        <v>30</v>
      </c>
      <c r="C31" s="36" t="s">
        <v>2</v>
      </c>
      <c r="D31" s="201">
        <f t="shared" ref="D31" si="69">F31+L31</f>
        <v>110944</v>
      </c>
      <c r="E31" s="111">
        <f t="shared" ref="E31:E33" si="70">G31+M31</f>
        <v>72</v>
      </c>
      <c r="F31" s="197">
        <v>3303</v>
      </c>
      <c r="G31" s="111">
        <f t="shared" ref="G31:G33" si="71">SUM(H31:K31)</f>
        <v>72</v>
      </c>
      <c r="H31" s="111">
        <v>0</v>
      </c>
      <c r="I31" s="111">
        <v>0</v>
      </c>
      <c r="J31" s="111">
        <v>48</v>
      </c>
      <c r="K31" s="111">
        <v>24</v>
      </c>
      <c r="L31" s="197">
        <v>107641</v>
      </c>
      <c r="M31" s="111">
        <f t="shared" ref="M31:M33" si="72">SUM(N31:Q31)</f>
        <v>0</v>
      </c>
      <c r="N31" s="111"/>
      <c r="O31" s="111"/>
      <c r="P31" s="111"/>
      <c r="Q31" s="22"/>
      <c r="R31" s="174">
        <f t="shared" ref="R31:S33" si="73">T31+Z31</f>
        <v>111877</v>
      </c>
      <c r="S31" s="112">
        <f t="shared" si="73"/>
        <v>72</v>
      </c>
      <c r="T31" s="176">
        <v>3347</v>
      </c>
      <c r="U31" s="112">
        <f t="shared" ref="U31:U33" si="74">SUM(V31:Y31)</f>
        <v>72</v>
      </c>
      <c r="V31" s="112"/>
      <c r="W31" s="112"/>
      <c r="X31" s="112">
        <v>43</v>
      </c>
      <c r="Y31" s="112">
        <v>29</v>
      </c>
      <c r="Z31" s="176">
        <v>108530</v>
      </c>
      <c r="AA31" s="112">
        <f t="shared" ref="AA31:AA33" si="75">SUM(AB31:AE31)</f>
        <v>0</v>
      </c>
      <c r="AB31" s="112"/>
      <c r="AC31" s="112"/>
      <c r="AD31" s="112"/>
      <c r="AE31" s="23"/>
      <c r="AF31" s="192">
        <f>AH31+AN31</f>
        <v>933</v>
      </c>
      <c r="AG31" s="111">
        <f>AI31+AO31</f>
        <v>0</v>
      </c>
      <c r="AH31" s="176">
        <f>T31-F31</f>
        <v>44</v>
      </c>
      <c r="AI31" s="130">
        <f>SUM(AJ31:AM31)</f>
        <v>0</v>
      </c>
      <c r="AJ31" s="111">
        <f>V31-H31</f>
        <v>0</v>
      </c>
      <c r="AK31" s="111">
        <f>W31-I31</f>
        <v>0</v>
      </c>
      <c r="AL31" s="111">
        <f>X31-J31</f>
        <v>-5</v>
      </c>
      <c r="AM31" s="111">
        <f>Y31-K31</f>
        <v>5</v>
      </c>
      <c r="AN31" s="176">
        <f>Z31-L31</f>
        <v>889</v>
      </c>
      <c r="AO31" s="130">
        <f>SUM(AP31:AS31)</f>
        <v>0</v>
      </c>
      <c r="AP31" s="111">
        <f t="shared" ref="AP31:AS33" si="76">AB31-N31</f>
        <v>0</v>
      </c>
      <c r="AQ31" s="111">
        <f t="shared" si="76"/>
        <v>0</v>
      </c>
      <c r="AR31" s="111">
        <f t="shared" si="76"/>
        <v>0</v>
      </c>
      <c r="AS31" s="22">
        <f t="shared" si="76"/>
        <v>0</v>
      </c>
    </row>
    <row r="32" spans="1:46" s="35" customFormat="1" ht="18.75" customHeight="1" x14ac:dyDescent="0.25">
      <c r="A32" s="167"/>
      <c r="B32" s="170"/>
      <c r="C32" s="36" t="s">
        <v>3</v>
      </c>
      <c r="D32" s="174"/>
      <c r="E32" s="111">
        <f t="shared" si="70"/>
        <v>250</v>
      </c>
      <c r="F32" s="176"/>
      <c r="G32" s="111">
        <f t="shared" si="71"/>
        <v>250</v>
      </c>
      <c r="H32" s="111">
        <v>5</v>
      </c>
      <c r="I32" s="111">
        <v>0</v>
      </c>
      <c r="J32" s="111">
        <v>109</v>
      </c>
      <c r="K32" s="111">
        <v>136</v>
      </c>
      <c r="L32" s="176"/>
      <c r="M32" s="111">
        <f t="shared" si="72"/>
        <v>0</v>
      </c>
      <c r="N32" s="111"/>
      <c r="O32" s="111"/>
      <c r="P32" s="111"/>
      <c r="Q32" s="22"/>
      <c r="R32" s="174"/>
      <c r="S32" s="111">
        <f t="shared" si="73"/>
        <v>256</v>
      </c>
      <c r="T32" s="176"/>
      <c r="U32" s="111">
        <f t="shared" si="74"/>
        <v>256</v>
      </c>
      <c r="V32" s="111">
        <v>11</v>
      </c>
      <c r="W32" s="111"/>
      <c r="X32" s="111">
        <v>128</v>
      </c>
      <c r="Y32" s="111">
        <v>117</v>
      </c>
      <c r="Z32" s="176"/>
      <c r="AA32" s="112">
        <f t="shared" si="75"/>
        <v>0</v>
      </c>
      <c r="AB32" s="111"/>
      <c r="AC32" s="111"/>
      <c r="AD32" s="111"/>
      <c r="AE32" s="22"/>
      <c r="AF32" s="193"/>
      <c r="AG32" s="111">
        <f>AI32+AO32</f>
        <v>6</v>
      </c>
      <c r="AH32" s="176"/>
      <c r="AI32" s="111">
        <f>SUM(AJ32:AM32)</f>
        <v>6</v>
      </c>
      <c r="AJ32" s="111">
        <f t="shared" ref="AJ32:AM33" si="77">V32-H32</f>
        <v>6</v>
      </c>
      <c r="AK32" s="111">
        <f t="shared" si="77"/>
        <v>0</v>
      </c>
      <c r="AL32" s="111">
        <f t="shared" si="77"/>
        <v>19</v>
      </c>
      <c r="AM32" s="111">
        <f t="shared" si="77"/>
        <v>-19</v>
      </c>
      <c r="AN32" s="176"/>
      <c r="AO32" s="111">
        <f>SUM(AP32:AS32)</f>
        <v>0</v>
      </c>
      <c r="AP32" s="111">
        <f t="shared" si="76"/>
        <v>0</v>
      </c>
      <c r="AQ32" s="111">
        <f t="shared" si="76"/>
        <v>0</v>
      </c>
      <c r="AR32" s="111">
        <f t="shared" si="76"/>
        <v>0</v>
      </c>
      <c r="AS32" s="22">
        <f t="shared" si="76"/>
        <v>0</v>
      </c>
    </row>
    <row r="33" spans="1:45" s="35" customFormat="1" ht="18.75" customHeight="1" x14ac:dyDescent="0.25">
      <c r="A33" s="167"/>
      <c r="B33" s="170"/>
      <c r="C33" s="36" t="s">
        <v>13</v>
      </c>
      <c r="D33" s="175"/>
      <c r="E33" s="111">
        <f t="shared" si="70"/>
        <v>136226</v>
      </c>
      <c r="F33" s="177"/>
      <c r="G33" s="111">
        <f t="shared" si="71"/>
        <v>13325</v>
      </c>
      <c r="H33" s="111">
        <v>3</v>
      </c>
      <c r="I33" s="111">
        <v>3</v>
      </c>
      <c r="J33" s="111">
        <v>429</v>
      </c>
      <c r="K33" s="111">
        <v>12890</v>
      </c>
      <c r="L33" s="177"/>
      <c r="M33" s="111">
        <f t="shared" si="72"/>
        <v>122901</v>
      </c>
      <c r="N33" s="111"/>
      <c r="O33" s="111"/>
      <c r="P33" s="111"/>
      <c r="Q33" s="22">
        <v>122901</v>
      </c>
      <c r="R33" s="175"/>
      <c r="S33" s="111">
        <f t="shared" si="73"/>
        <v>137831</v>
      </c>
      <c r="T33" s="177"/>
      <c r="U33" s="111">
        <f t="shared" si="74"/>
        <v>13489</v>
      </c>
      <c r="V33" s="111">
        <v>1</v>
      </c>
      <c r="W33" s="111">
        <v>6</v>
      </c>
      <c r="X33" s="111">
        <v>438</v>
      </c>
      <c r="Y33" s="111">
        <v>13044</v>
      </c>
      <c r="Z33" s="177"/>
      <c r="AA33" s="112">
        <f t="shared" si="75"/>
        <v>124342</v>
      </c>
      <c r="AB33" s="111"/>
      <c r="AC33" s="111"/>
      <c r="AD33" s="111"/>
      <c r="AE33" s="22">
        <v>124342</v>
      </c>
      <c r="AF33" s="194"/>
      <c r="AG33" s="111">
        <f>AI33+AO33</f>
        <v>1605</v>
      </c>
      <c r="AH33" s="177"/>
      <c r="AI33" s="111">
        <f>SUM(AJ33:AM33)</f>
        <v>164</v>
      </c>
      <c r="AJ33" s="111">
        <f t="shared" si="77"/>
        <v>-2</v>
      </c>
      <c r="AK33" s="111">
        <f t="shared" si="77"/>
        <v>3</v>
      </c>
      <c r="AL33" s="111">
        <f t="shared" si="77"/>
        <v>9</v>
      </c>
      <c r="AM33" s="111">
        <f t="shared" si="77"/>
        <v>154</v>
      </c>
      <c r="AN33" s="177"/>
      <c r="AO33" s="111">
        <f>SUM(AP33:AS33)</f>
        <v>1441</v>
      </c>
      <c r="AP33" s="111">
        <f t="shared" si="76"/>
        <v>0</v>
      </c>
      <c r="AQ33" s="111">
        <f t="shared" si="76"/>
        <v>0</v>
      </c>
      <c r="AR33" s="111">
        <f t="shared" si="76"/>
        <v>0</v>
      </c>
      <c r="AS33" s="22">
        <f t="shared" si="76"/>
        <v>1441</v>
      </c>
    </row>
    <row r="34" spans="1:45" s="35" customFormat="1" ht="18.75" customHeight="1" x14ac:dyDescent="0.25">
      <c r="A34" s="168"/>
      <c r="B34" s="171"/>
      <c r="C34" s="42" t="s">
        <v>12</v>
      </c>
      <c r="D34" s="113">
        <f t="shared" ref="D34:Q34" si="78">SUM(D31:D33)</f>
        <v>110944</v>
      </c>
      <c r="E34" s="17">
        <f t="shared" si="78"/>
        <v>136548</v>
      </c>
      <c r="F34" s="17">
        <f t="shared" si="78"/>
        <v>3303</v>
      </c>
      <c r="G34" s="17">
        <f t="shared" si="78"/>
        <v>13647</v>
      </c>
      <c r="H34" s="17">
        <f t="shared" si="78"/>
        <v>8</v>
      </c>
      <c r="I34" s="17">
        <f t="shared" si="78"/>
        <v>3</v>
      </c>
      <c r="J34" s="17">
        <f t="shared" si="78"/>
        <v>586</v>
      </c>
      <c r="K34" s="17">
        <f t="shared" si="78"/>
        <v>13050</v>
      </c>
      <c r="L34" s="17">
        <f t="shared" si="78"/>
        <v>107641</v>
      </c>
      <c r="M34" s="17">
        <f t="shared" si="78"/>
        <v>122901</v>
      </c>
      <c r="N34" s="17">
        <f t="shared" si="78"/>
        <v>0</v>
      </c>
      <c r="O34" s="17">
        <f t="shared" si="78"/>
        <v>0</v>
      </c>
      <c r="P34" s="17">
        <f t="shared" si="78"/>
        <v>0</v>
      </c>
      <c r="Q34" s="21">
        <f t="shared" si="78"/>
        <v>122901</v>
      </c>
      <c r="R34" s="113">
        <f t="shared" ref="R34:AE34" si="79">SUM(R31:R33)</f>
        <v>111877</v>
      </c>
      <c r="S34" s="17">
        <f t="shared" si="79"/>
        <v>138159</v>
      </c>
      <c r="T34" s="17">
        <f t="shared" si="79"/>
        <v>3347</v>
      </c>
      <c r="U34" s="17">
        <f t="shared" si="79"/>
        <v>13817</v>
      </c>
      <c r="V34" s="17">
        <f t="shared" si="79"/>
        <v>12</v>
      </c>
      <c r="W34" s="17">
        <f t="shared" si="79"/>
        <v>6</v>
      </c>
      <c r="X34" s="17">
        <f t="shared" si="79"/>
        <v>609</v>
      </c>
      <c r="Y34" s="17">
        <f t="shared" si="79"/>
        <v>13190</v>
      </c>
      <c r="Z34" s="17">
        <f t="shared" si="79"/>
        <v>108530</v>
      </c>
      <c r="AA34" s="17">
        <f t="shared" si="79"/>
        <v>124342</v>
      </c>
      <c r="AB34" s="17">
        <f t="shared" si="79"/>
        <v>0</v>
      </c>
      <c r="AC34" s="17">
        <f t="shared" si="79"/>
        <v>0</v>
      </c>
      <c r="AD34" s="17">
        <f t="shared" si="79"/>
        <v>0</v>
      </c>
      <c r="AE34" s="21">
        <f t="shared" si="79"/>
        <v>124342</v>
      </c>
      <c r="AF34" s="117">
        <f t="shared" ref="AF34:AS34" si="80">SUM(AF31:AF33)</f>
        <v>933</v>
      </c>
      <c r="AG34" s="17">
        <f t="shared" si="80"/>
        <v>1611</v>
      </c>
      <c r="AH34" s="17">
        <f t="shared" si="80"/>
        <v>44</v>
      </c>
      <c r="AI34" s="17">
        <f t="shared" si="80"/>
        <v>170</v>
      </c>
      <c r="AJ34" s="17">
        <f t="shared" si="80"/>
        <v>4</v>
      </c>
      <c r="AK34" s="17">
        <f t="shared" si="80"/>
        <v>3</v>
      </c>
      <c r="AL34" s="17">
        <f t="shared" si="80"/>
        <v>23</v>
      </c>
      <c r="AM34" s="17">
        <f t="shared" si="80"/>
        <v>140</v>
      </c>
      <c r="AN34" s="141">
        <f t="shared" si="80"/>
        <v>889</v>
      </c>
      <c r="AO34" s="141">
        <f t="shared" si="80"/>
        <v>1441</v>
      </c>
      <c r="AP34" s="17">
        <f t="shared" si="80"/>
        <v>0</v>
      </c>
      <c r="AQ34" s="17">
        <f t="shared" si="80"/>
        <v>0</v>
      </c>
      <c r="AR34" s="17">
        <f t="shared" si="80"/>
        <v>0</v>
      </c>
      <c r="AS34" s="21">
        <f t="shared" si="80"/>
        <v>1441</v>
      </c>
    </row>
    <row r="35" spans="1:45" s="35" customFormat="1" ht="18.75" customHeight="1" x14ac:dyDescent="0.25">
      <c r="A35" s="166">
        <v>8</v>
      </c>
      <c r="B35" s="169" t="s">
        <v>31</v>
      </c>
      <c r="C35" s="36" t="s">
        <v>2</v>
      </c>
      <c r="D35" s="201">
        <f>F35+L35</f>
        <v>232486</v>
      </c>
      <c r="E35" s="111">
        <f t="shared" ref="E35:E37" si="81">G35+M35</f>
        <v>382</v>
      </c>
      <c r="F35" s="197">
        <v>11854</v>
      </c>
      <c r="G35" s="111">
        <f t="shared" ref="G35:G37" si="82">SUM(H35:K35)</f>
        <v>382</v>
      </c>
      <c r="H35" s="111">
        <v>28</v>
      </c>
      <c r="I35" s="111">
        <v>0</v>
      </c>
      <c r="J35" s="111">
        <v>62</v>
      </c>
      <c r="K35" s="111">
        <v>292</v>
      </c>
      <c r="L35" s="197">
        <v>220632</v>
      </c>
      <c r="M35" s="111">
        <f t="shared" ref="M35:M37" si="83">SUM(N35:Q35)</f>
        <v>0</v>
      </c>
      <c r="N35" s="111"/>
      <c r="O35" s="111"/>
      <c r="P35" s="111"/>
      <c r="Q35" s="22"/>
      <c r="R35" s="174">
        <f t="shared" ref="R35:S37" si="84">T35+Z35</f>
        <v>238673</v>
      </c>
      <c r="S35" s="112">
        <f t="shared" si="84"/>
        <v>664</v>
      </c>
      <c r="T35" s="176">
        <v>13014</v>
      </c>
      <c r="U35" s="112">
        <f t="shared" ref="U35:U37" si="85">SUM(V35:Y35)</f>
        <v>664</v>
      </c>
      <c r="V35" s="112">
        <v>37</v>
      </c>
      <c r="W35" s="112">
        <v>0</v>
      </c>
      <c r="X35" s="112">
        <v>175</v>
      </c>
      <c r="Y35" s="112">
        <v>452</v>
      </c>
      <c r="Z35" s="176">
        <v>225659</v>
      </c>
      <c r="AA35" s="112">
        <f t="shared" ref="AA35:AA37" si="86">SUM(AB35:AE35)</f>
        <v>0</v>
      </c>
      <c r="AB35" s="112">
        <v>0</v>
      </c>
      <c r="AC35" s="112">
        <v>0</v>
      </c>
      <c r="AD35" s="112">
        <v>0</v>
      </c>
      <c r="AE35" s="23">
        <v>0</v>
      </c>
      <c r="AF35" s="192">
        <f t="shared" ref="AF35:AG37" si="87">AH35+AN35</f>
        <v>6187</v>
      </c>
      <c r="AG35" s="111">
        <f t="shared" si="87"/>
        <v>282</v>
      </c>
      <c r="AH35" s="197">
        <f>T35-F35</f>
        <v>1160</v>
      </c>
      <c r="AI35" s="111">
        <f>SUM(AJ35:AM35)</f>
        <v>282</v>
      </c>
      <c r="AJ35" s="111">
        <f t="shared" ref="AJ35:AN37" si="88">V35-H35</f>
        <v>9</v>
      </c>
      <c r="AK35" s="111">
        <f t="shared" si="88"/>
        <v>0</v>
      </c>
      <c r="AL35" s="111">
        <f t="shared" si="88"/>
        <v>113</v>
      </c>
      <c r="AM35" s="111">
        <f t="shared" si="88"/>
        <v>160</v>
      </c>
      <c r="AN35" s="197">
        <f t="shared" si="88"/>
        <v>5027</v>
      </c>
      <c r="AO35" s="111">
        <f>SUM(AP35:AS35)</f>
        <v>0</v>
      </c>
      <c r="AP35" s="111">
        <f t="shared" ref="AP35:AS37" si="89">AB35-N35</f>
        <v>0</v>
      </c>
      <c r="AQ35" s="111">
        <f t="shared" si="89"/>
        <v>0</v>
      </c>
      <c r="AR35" s="111">
        <f t="shared" si="89"/>
        <v>0</v>
      </c>
      <c r="AS35" s="22">
        <f t="shared" si="89"/>
        <v>0</v>
      </c>
    </row>
    <row r="36" spans="1:45" s="35" customFormat="1" ht="18.75" customHeight="1" x14ac:dyDescent="0.25">
      <c r="A36" s="167"/>
      <c r="B36" s="170"/>
      <c r="C36" s="36" t="s">
        <v>3</v>
      </c>
      <c r="D36" s="174"/>
      <c r="E36" s="111">
        <f t="shared" si="81"/>
        <v>1517</v>
      </c>
      <c r="F36" s="176"/>
      <c r="G36" s="111">
        <f t="shared" si="82"/>
        <v>1517</v>
      </c>
      <c r="H36" s="111">
        <v>45</v>
      </c>
      <c r="I36" s="111">
        <v>18</v>
      </c>
      <c r="J36" s="111">
        <v>356</v>
      </c>
      <c r="K36" s="111">
        <v>1098</v>
      </c>
      <c r="L36" s="176"/>
      <c r="M36" s="111">
        <f t="shared" si="83"/>
        <v>0</v>
      </c>
      <c r="N36" s="111"/>
      <c r="O36" s="111"/>
      <c r="P36" s="111"/>
      <c r="Q36" s="22"/>
      <c r="R36" s="174"/>
      <c r="S36" s="111">
        <f t="shared" si="84"/>
        <v>1935</v>
      </c>
      <c r="T36" s="176"/>
      <c r="U36" s="111">
        <f t="shared" si="85"/>
        <v>1933</v>
      </c>
      <c r="V36" s="111">
        <v>74</v>
      </c>
      <c r="W36" s="111">
        <v>23</v>
      </c>
      <c r="X36" s="111">
        <v>410</v>
      </c>
      <c r="Y36" s="111">
        <v>1426</v>
      </c>
      <c r="Z36" s="176"/>
      <c r="AA36" s="111">
        <f t="shared" si="86"/>
        <v>2</v>
      </c>
      <c r="AB36" s="111">
        <v>0</v>
      </c>
      <c r="AC36" s="111">
        <v>0</v>
      </c>
      <c r="AD36" s="111">
        <v>0</v>
      </c>
      <c r="AE36" s="22">
        <v>2</v>
      </c>
      <c r="AF36" s="193"/>
      <c r="AG36" s="111">
        <f t="shared" si="87"/>
        <v>418</v>
      </c>
      <c r="AH36" s="176"/>
      <c r="AI36" s="111">
        <f>SUM(AJ36:AM36)</f>
        <v>416</v>
      </c>
      <c r="AJ36" s="111">
        <f t="shared" si="88"/>
        <v>29</v>
      </c>
      <c r="AK36" s="111">
        <f t="shared" si="88"/>
        <v>5</v>
      </c>
      <c r="AL36" s="111">
        <f t="shared" si="88"/>
        <v>54</v>
      </c>
      <c r="AM36" s="111">
        <f t="shared" si="88"/>
        <v>328</v>
      </c>
      <c r="AN36" s="176"/>
      <c r="AO36" s="111">
        <f>SUM(AP36:AS36)</f>
        <v>2</v>
      </c>
      <c r="AP36" s="111">
        <f t="shared" si="89"/>
        <v>0</v>
      </c>
      <c r="AQ36" s="111">
        <f t="shared" si="89"/>
        <v>0</v>
      </c>
      <c r="AR36" s="111">
        <f t="shared" si="89"/>
        <v>0</v>
      </c>
      <c r="AS36" s="22">
        <f t="shared" si="89"/>
        <v>2</v>
      </c>
    </row>
    <row r="37" spans="1:45" s="35" customFormat="1" ht="18.75" customHeight="1" x14ac:dyDescent="0.25">
      <c r="A37" s="167"/>
      <c r="B37" s="170"/>
      <c r="C37" s="36" t="s">
        <v>13</v>
      </c>
      <c r="D37" s="175"/>
      <c r="E37" s="111">
        <f t="shared" si="81"/>
        <v>268265</v>
      </c>
      <c r="F37" s="177"/>
      <c r="G37" s="111">
        <f t="shared" si="82"/>
        <v>47633</v>
      </c>
      <c r="H37" s="111">
        <v>378</v>
      </c>
      <c r="I37" s="111">
        <v>85</v>
      </c>
      <c r="J37" s="111">
        <v>5962</v>
      </c>
      <c r="K37" s="111">
        <v>41208</v>
      </c>
      <c r="L37" s="177"/>
      <c r="M37" s="111">
        <f t="shared" si="83"/>
        <v>220632</v>
      </c>
      <c r="N37" s="111"/>
      <c r="O37" s="111"/>
      <c r="P37" s="111">
        <v>97</v>
      </c>
      <c r="Q37" s="22">
        <v>220535</v>
      </c>
      <c r="R37" s="175"/>
      <c r="S37" s="111">
        <f t="shared" si="84"/>
        <v>274318</v>
      </c>
      <c r="T37" s="177"/>
      <c r="U37" s="111">
        <f t="shared" si="85"/>
        <v>48661</v>
      </c>
      <c r="V37" s="111">
        <v>469</v>
      </c>
      <c r="W37" s="111">
        <v>119</v>
      </c>
      <c r="X37" s="111">
        <v>7763</v>
      </c>
      <c r="Y37" s="111">
        <v>40310</v>
      </c>
      <c r="Z37" s="177"/>
      <c r="AA37" s="111">
        <f t="shared" si="86"/>
        <v>225657</v>
      </c>
      <c r="AB37" s="111">
        <v>0</v>
      </c>
      <c r="AC37" s="111">
        <v>0</v>
      </c>
      <c r="AD37" s="111">
        <v>137</v>
      </c>
      <c r="AE37" s="22">
        <v>225520</v>
      </c>
      <c r="AF37" s="194"/>
      <c r="AG37" s="111">
        <f t="shared" si="87"/>
        <v>6053</v>
      </c>
      <c r="AH37" s="177"/>
      <c r="AI37" s="111">
        <f>SUM(AJ37:AM37)</f>
        <v>1028</v>
      </c>
      <c r="AJ37" s="111">
        <f t="shared" si="88"/>
        <v>91</v>
      </c>
      <c r="AK37" s="111">
        <f t="shared" si="88"/>
        <v>34</v>
      </c>
      <c r="AL37" s="111">
        <f t="shared" si="88"/>
        <v>1801</v>
      </c>
      <c r="AM37" s="111">
        <f t="shared" si="88"/>
        <v>-898</v>
      </c>
      <c r="AN37" s="177"/>
      <c r="AO37" s="111">
        <f>SUM(AP37:AS37)</f>
        <v>5025</v>
      </c>
      <c r="AP37" s="111">
        <f t="shared" si="89"/>
        <v>0</v>
      </c>
      <c r="AQ37" s="111">
        <f t="shared" si="89"/>
        <v>0</v>
      </c>
      <c r="AR37" s="111">
        <f t="shared" si="89"/>
        <v>40</v>
      </c>
      <c r="AS37" s="22">
        <f t="shared" si="89"/>
        <v>4985</v>
      </c>
    </row>
    <row r="38" spans="1:45" s="35" customFormat="1" ht="18.75" customHeight="1" x14ac:dyDescent="0.25">
      <c r="A38" s="168"/>
      <c r="B38" s="171"/>
      <c r="C38" s="42" t="s">
        <v>12</v>
      </c>
      <c r="D38" s="113">
        <f t="shared" ref="D38:Q38" si="90">SUM(D35:D37)</f>
        <v>232486</v>
      </c>
      <c r="E38" s="17">
        <f t="shared" si="90"/>
        <v>270164</v>
      </c>
      <c r="F38" s="17">
        <f t="shared" si="90"/>
        <v>11854</v>
      </c>
      <c r="G38" s="17">
        <f t="shared" si="90"/>
        <v>49532</v>
      </c>
      <c r="H38" s="17">
        <f t="shared" si="90"/>
        <v>451</v>
      </c>
      <c r="I38" s="17">
        <f t="shared" si="90"/>
        <v>103</v>
      </c>
      <c r="J38" s="17">
        <f t="shared" si="90"/>
        <v>6380</v>
      </c>
      <c r="K38" s="17">
        <f t="shared" si="90"/>
        <v>42598</v>
      </c>
      <c r="L38" s="17">
        <f t="shared" si="90"/>
        <v>220632</v>
      </c>
      <c r="M38" s="17">
        <f t="shared" si="90"/>
        <v>220632</v>
      </c>
      <c r="N38" s="17">
        <f t="shared" si="90"/>
        <v>0</v>
      </c>
      <c r="O38" s="17">
        <f t="shared" si="90"/>
        <v>0</v>
      </c>
      <c r="P38" s="17">
        <f t="shared" si="90"/>
        <v>97</v>
      </c>
      <c r="Q38" s="21">
        <f t="shared" si="90"/>
        <v>220535</v>
      </c>
      <c r="R38" s="113">
        <f t="shared" ref="R38:AE38" si="91">SUM(R35:R37)</f>
        <v>238673</v>
      </c>
      <c r="S38" s="17">
        <f t="shared" si="91"/>
        <v>276917</v>
      </c>
      <c r="T38" s="17">
        <f t="shared" si="91"/>
        <v>13014</v>
      </c>
      <c r="U38" s="17">
        <f t="shared" si="91"/>
        <v>51258</v>
      </c>
      <c r="V38" s="17">
        <f t="shared" si="91"/>
        <v>580</v>
      </c>
      <c r="W38" s="17">
        <f t="shared" si="91"/>
        <v>142</v>
      </c>
      <c r="X38" s="17">
        <f t="shared" si="91"/>
        <v>8348</v>
      </c>
      <c r="Y38" s="17">
        <f t="shared" si="91"/>
        <v>42188</v>
      </c>
      <c r="Z38" s="17">
        <f t="shared" si="91"/>
        <v>225659</v>
      </c>
      <c r="AA38" s="17">
        <f t="shared" si="91"/>
        <v>225659</v>
      </c>
      <c r="AB38" s="17">
        <f t="shared" si="91"/>
        <v>0</v>
      </c>
      <c r="AC38" s="17">
        <f t="shared" si="91"/>
        <v>0</v>
      </c>
      <c r="AD38" s="17">
        <f t="shared" si="91"/>
        <v>137</v>
      </c>
      <c r="AE38" s="21">
        <f t="shared" si="91"/>
        <v>225522</v>
      </c>
      <c r="AF38" s="117">
        <f t="shared" ref="AF38:AS38" si="92">SUM(AF35:AF37)</f>
        <v>6187</v>
      </c>
      <c r="AG38" s="17">
        <f t="shared" si="92"/>
        <v>6753</v>
      </c>
      <c r="AH38" s="17">
        <f t="shared" si="92"/>
        <v>1160</v>
      </c>
      <c r="AI38" s="17">
        <f t="shared" si="92"/>
        <v>1726</v>
      </c>
      <c r="AJ38" s="17">
        <f t="shared" si="92"/>
        <v>129</v>
      </c>
      <c r="AK38" s="17">
        <f t="shared" si="92"/>
        <v>39</v>
      </c>
      <c r="AL38" s="17">
        <f t="shared" si="92"/>
        <v>1968</v>
      </c>
      <c r="AM38" s="17">
        <f t="shared" si="92"/>
        <v>-410</v>
      </c>
      <c r="AN38" s="17">
        <f t="shared" si="92"/>
        <v>5027</v>
      </c>
      <c r="AO38" s="17">
        <f t="shared" si="92"/>
        <v>5027</v>
      </c>
      <c r="AP38" s="17">
        <f t="shared" si="92"/>
        <v>0</v>
      </c>
      <c r="AQ38" s="17">
        <f t="shared" si="92"/>
        <v>0</v>
      </c>
      <c r="AR38" s="17">
        <f t="shared" si="92"/>
        <v>40</v>
      </c>
      <c r="AS38" s="21">
        <f t="shared" si="92"/>
        <v>4987</v>
      </c>
    </row>
    <row r="39" spans="1:45" s="35" customFormat="1" ht="18.75" customHeight="1" x14ac:dyDescent="0.25">
      <c r="A39" s="166">
        <v>9</v>
      </c>
      <c r="B39" s="169" t="s">
        <v>32</v>
      </c>
      <c r="C39" s="36" t="s">
        <v>2</v>
      </c>
      <c r="D39" s="201">
        <f t="shared" ref="D39" si="93">F39+L39</f>
        <v>212473</v>
      </c>
      <c r="E39" s="111">
        <f t="shared" ref="E39:E41" si="94">G39+M39</f>
        <v>20</v>
      </c>
      <c r="F39" s="197">
        <v>5306</v>
      </c>
      <c r="G39" s="111">
        <f t="shared" ref="G39:G41" si="95">SUM(H39:K39)</f>
        <v>20</v>
      </c>
      <c r="H39" s="111">
        <f>7-4</f>
        <v>3</v>
      </c>
      <c r="I39" s="111">
        <v>0</v>
      </c>
      <c r="J39" s="111">
        <f>18-8</f>
        <v>10</v>
      </c>
      <c r="K39" s="111">
        <f>5+2</f>
        <v>7</v>
      </c>
      <c r="L39" s="197">
        <v>207167</v>
      </c>
      <c r="M39" s="111">
        <f t="shared" ref="M39:M41" si="96">SUM(N39:Q39)</f>
        <v>0</v>
      </c>
      <c r="N39" s="111">
        <v>0</v>
      </c>
      <c r="O39" s="111">
        <v>0</v>
      </c>
      <c r="P39" s="111">
        <v>0</v>
      </c>
      <c r="Q39" s="22">
        <v>0</v>
      </c>
      <c r="R39" s="174">
        <f>T39+Z39</f>
        <v>213137</v>
      </c>
      <c r="S39" s="112">
        <f t="shared" ref="S39:S41" si="97">U39+AA39</f>
        <v>16</v>
      </c>
      <c r="T39" s="176">
        <v>5225</v>
      </c>
      <c r="U39" s="112">
        <f t="shared" ref="U39:U41" si="98">SUM(V39:Y39)</f>
        <v>16</v>
      </c>
      <c r="V39" s="112">
        <v>3</v>
      </c>
      <c r="W39" s="112">
        <v>0</v>
      </c>
      <c r="X39" s="112">
        <v>8</v>
      </c>
      <c r="Y39" s="112">
        <v>5</v>
      </c>
      <c r="Z39" s="176">
        <v>207912</v>
      </c>
      <c r="AA39" s="112">
        <f>SUM(AB39:AE39)</f>
        <v>0</v>
      </c>
      <c r="AB39" s="112">
        <v>0</v>
      </c>
      <c r="AC39" s="112">
        <v>0</v>
      </c>
      <c r="AD39" s="112">
        <v>0</v>
      </c>
      <c r="AE39" s="23">
        <v>0</v>
      </c>
      <c r="AF39" s="192">
        <f t="shared" ref="AF39:AG41" si="99">AH39+AN39</f>
        <v>664</v>
      </c>
      <c r="AG39" s="111">
        <f t="shared" si="99"/>
        <v>-4</v>
      </c>
      <c r="AH39" s="197">
        <f>T39-F39</f>
        <v>-81</v>
      </c>
      <c r="AI39" s="111">
        <f>SUM(AJ39:AM39)</f>
        <v>-4</v>
      </c>
      <c r="AJ39" s="111">
        <f t="shared" ref="AJ39:AN41" si="100">V39-H39</f>
        <v>0</v>
      </c>
      <c r="AK39" s="111">
        <f t="shared" si="100"/>
        <v>0</v>
      </c>
      <c r="AL39" s="111">
        <f t="shared" si="100"/>
        <v>-2</v>
      </c>
      <c r="AM39" s="111">
        <f t="shared" si="100"/>
        <v>-2</v>
      </c>
      <c r="AN39" s="197">
        <f t="shared" si="100"/>
        <v>745</v>
      </c>
      <c r="AO39" s="111">
        <f>SUM(AP39:AS39)</f>
        <v>0</v>
      </c>
      <c r="AP39" s="111">
        <f t="shared" ref="AP39:AS41" si="101">AB39-N39</f>
        <v>0</v>
      </c>
      <c r="AQ39" s="111">
        <f t="shared" si="101"/>
        <v>0</v>
      </c>
      <c r="AR39" s="111">
        <f t="shared" si="101"/>
        <v>0</v>
      </c>
      <c r="AS39" s="22">
        <f t="shared" si="101"/>
        <v>0</v>
      </c>
    </row>
    <row r="40" spans="1:45" s="35" customFormat="1" ht="18.75" customHeight="1" x14ac:dyDescent="0.25">
      <c r="A40" s="167"/>
      <c r="B40" s="170"/>
      <c r="C40" s="36" t="s">
        <v>3</v>
      </c>
      <c r="D40" s="174"/>
      <c r="E40" s="111">
        <f t="shared" si="94"/>
        <v>388</v>
      </c>
      <c r="F40" s="176"/>
      <c r="G40" s="111">
        <f t="shared" si="95"/>
        <v>388</v>
      </c>
      <c r="H40" s="111">
        <f>5-5</f>
        <v>0</v>
      </c>
      <c r="I40" s="111">
        <f>20-9</f>
        <v>11</v>
      </c>
      <c r="J40" s="111">
        <f>177-55</f>
        <v>122</v>
      </c>
      <c r="K40" s="111">
        <f>258-7+4</f>
        <v>255</v>
      </c>
      <c r="L40" s="176"/>
      <c r="M40" s="111">
        <f t="shared" si="96"/>
        <v>0</v>
      </c>
      <c r="N40" s="111">
        <v>0</v>
      </c>
      <c r="O40" s="111">
        <v>0</v>
      </c>
      <c r="P40" s="111">
        <v>0</v>
      </c>
      <c r="Q40" s="22">
        <v>0</v>
      </c>
      <c r="R40" s="174"/>
      <c r="S40" s="111">
        <f t="shared" si="97"/>
        <v>410</v>
      </c>
      <c r="T40" s="176"/>
      <c r="U40" s="111">
        <f t="shared" si="98"/>
        <v>410</v>
      </c>
      <c r="V40" s="111">
        <v>0</v>
      </c>
      <c r="W40" s="111">
        <v>4</v>
      </c>
      <c r="X40" s="111">
        <v>114</v>
      </c>
      <c r="Y40" s="111">
        <v>292</v>
      </c>
      <c r="Z40" s="176"/>
      <c r="AA40" s="112">
        <f t="shared" ref="AA40:AA41" si="102">SUM(AB40:AE40)</f>
        <v>0</v>
      </c>
      <c r="AB40" s="111">
        <v>0</v>
      </c>
      <c r="AC40" s="111">
        <v>0</v>
      </c>
      <c r="AD40" s="111">
        <v>0</v>
      </c>
      <c r="AE40" s="22">
        <v>0</v>
      </c>
      <c r="AF40" s="193"/>
      <c r="AG40" s="111">
        <f t="shared" si="99"/>
        <v>22</v>
      </c>
      <c r="AH40" s="176"/>
      <c r="AI40" s="111">
        <f>SUM(AJ40:AM40)</f>
        <v>22</v>
      </c>
      <c r="AJ40" s="111">
        <f t="shared" si="100"/>
        <v>0</v>
      </c>
      <c r="AK40" s="111">
        <f t="shared" si="100"/>
        <v>-7</v>
      </c>
      <c r="AL40" s="111">
        <f t="shared" si="100"/>
        <v>-8</v>
      </c>
      <c r="AM40" s="111">
        <f t="shared" si="100"/>
        <v>37</v>
      </c>
      <c r="AN40" s="176"/>
      <c r="AO40" s="111">
        <f>SUM(AP40:AS40)</f>
        <v>0</v>
      </c>
      <c r="AP40" s="111">
        <f t="shared" si="101"/>
        <v>0</v>
      </c>
      <c r="AQ40" s="111">
        <f t="shared" si="101"/>
        <v>0</v>
      </c>
      <c r="AR40" s="111">
        <f t="shared" si="101"/>
        <v>0</v>
      </c>
      <c r="AS40" s="22">
        <f t="shared" si="101"/>
        <v>0</v>
      </c>
    </row>
    <row r="41" spans="1:45" s="35" customFormat="1" ht="18.75" customHeight="1" x14ac:dyDescent="0.25">
      <c r="A41" s="167"/>
      <c r="B41" s="170"/>
      <c r="C41" s="36" t="s">
        <v>13</v>
      </c>
      <c r="D41" s="175"/>
      <c r="E41" s="111">
        <f t="shared" si="94"/>
        <v>235429</v>
      </c>
      <c r="F41" s="177"/>
      <c r="G41" s="111">
        <f t="shared" si="95"/>
        <v>19935</v>
      </c>
      <c r="H41" s="111">
        <v>0</v>
      </c>
      <c r="I41" s="111">
        <f>24-2</f>
        <v>22</v>
      </c>
      <c r="J41" s="111">
        <f>658-204</f>
        <v>454</v>
      </c>
      <c r="K41" s="111">
        <f>19723-258-6</f>
        <v>19459</v>
      </c>
      <c r="L41" s="177"/>
      <c r="M41" s="111">
        <f t="shared" si="96"/>
        <v>215494</v>
      </c>
      <c r="N41" s="111">
        <v>0</v>
      </c>
      <c r="O41" s="111">
        <v>0</v>
      </c>
      <c r="P41" s="111">
        <v>0</v>
      </c>
      <c r="Q41" s="22">
        <v>215494</v>
      </c>
      <c r="R41" s="175"/>
      <c r="S41" s="111">
        <f t="shared" si="97"/>
        <v>236792</v>
      </c>
      <c r="T41" s="177"/>
      <c r="U41" s="111">
        <f t="shared" si="98"/>
        <v>20248</v>
      </c>
      <c r="V41" s="111">
        <v>0</v>
      </c>
      <c r="W41" s="111">
        <v>5</v>
      </c>
      <c r="X41" s="111">
        <v>492</v>
      </c>
      <c r="Y41" s="111">
        <v>19751</v>
      </c>
      <c r="Z41" s="177"/>
      <c r="AA41" s="112">
        <f t="shared" si="102"/>
        <v>216544</v>
      </c>
      <c r="AB41" s="111">
        <v>0</v>
      </c>
      <c r="AC41" s="111">
        <v>0</v>
      </c>
      <c r="AD41" s="111">
        <v>0</v>
      </c>
      <c r="AE41" s="22">
        <v>216544</v>
      </c>
      <c r="AF41" s="194"/>
      <c r="AG41" s="111">
        <f t="shared" si="99"/>
        <v>1363</v>
      </c>
      <c r="AH41" s="177"/>
      <c r="AI41" s="111">
        <f>SUM(AJ41:AM41)</f>
        <v>313</v>
      </c>
      <c r="AJ41" s="111">
        <f t="shared" si="100"/>
        <v>0</v>
      </c>
      <c r="AK41" s="111">
        <f t="shared" si="100"/>
        <v>-17</v>
      </c>
      <c r="AL41" s="111">
        <f t="shared" si="100"/>
        <v>38</v>
      </c>
      <c r="AM41" s="111">
        <f t="shared" si="100"/>
        <v>292</v>
      </c>
      <c r="AN41" s="177"/>
      <c r="AO41" s="111">
        <f>SUM(AP41:AS41)</f>
        <v>1050</v>
      </c>
      <c r="AP41" s="111">
        <f t="shared" si="101"/>
        <v>0</v>
      </c>
      <c r="AQ41" s="111">
        <f t="shared" si="101"/>
        <v>0</v>
      </c>
      <c r="AR41" s="111">
        <f t="shared" si="101"/>
        <v>0</v>
      </c>
      <c r="AS41" s="22">
        <f t="shared" si="101"/>
        <v>1050</v>
      </c>
    </row>
    <row r="42" spans="1:45" s="35" customFormat="1" ht="18.75" customHeight="1" x14ac:dyDescent="0.25">
      <c r="A42" s="168"/>
      <c r="B42" s="171"/>
      <c r="C42" s="42" t="s">
        <v>12</v>
      </c>
      <c r="D42" s="113">
        <f t="shared" ref="D42:Q42" si="103">SUM(D39:D41)</f>
        <v>212473</v>
      </c>
      <c r="E42" s="17">
        <f t="shared" si="103"/>
        <v>235837</v>
      </c>
      <c r="F42" s="17">
        <f t="shared" si="103"/>
        <v>5306</v>
      </c>
      <c r="G42" s="17">
        <f t="shared" si="103"/>
        <v>20343</v>
      </c>
      <c r="H42" s="17">
        <f t="shared" si="103"/>
        <v>3</v>
      </c>
      <c r="I42" s="17">
        <f t="shared" si="103"/>
        <v>33</v>
      </c>
      <c r="J42" s="17">
        <f t="shared" si="103"/>
        <v>586</v>
      </c>
      <c r="K42" s="17">
        <f t="shared" si="103"/>
        <v>19721</v>
      </c>
      <c r="L42" s="17">
        <f t="shared" si="103"/>
        <v>207167</v>
      </c>
      <c r="M42" s="17">
        <f t="shared" si="103"/>
        <v>215494</v>
      </c>
      <c r="N42" s="17">
        <f t="shared" si="103"/>
        <v>0</v>
      </c>
      <c r="O42" s="17">
        <f t="shared" si="103"/>
        <v>0</v>
      </c>
      <c r="P42" s="17">
        <f t="shared" si="103"/>
        <v>0</v>
      </c>
      <c r="Q42" s="21">
        <f t="shared" si="103"/>
        <v>215494</v>
      </c>
      <c r="R42" s="113">
        <f t="shared" ref="R42:AE42" si="104">SUM(R39:R41)</f>
        <v>213137</v>
      </c>
      <c r="S42" s="17">
        <f t="shared" si="104"/>
        <v>237218</v>
      </c>
      <c r="T42" s="17">
        <f t="shared" si="104"/>
        <v>5225</v>
      </c>
      <c r="U42" s="17">
        <f t="shared" si="104"/>
        <v>20674</v>
      </c>
      <c r="V42" s="17">
        <f t="shared" si="104"/>
        <v>3</v>
      </c>
      <c r="W42" s="17">
        <f t="shared" si="104"/>
        <v>9</v>
      </c>
      <c r="X42" s="17">
        <f t="shared" si="104"/>
        <v>614</v>
      </c>
      <c r="Y42" s="17">
        <f t="shared" si="104"/>
        <v>20048</v>
      </c>
      <c r="Z42" s="17">
        <f t="shared" si="104"/>
        <v>207912</v>
      </c>
      <c r="AA42" s="17">
        <f t="shared" si="104"/>
        <v>216544</v>
      </c>
      <c r="AB42" s="17">
        <f t="shared" si="104"/>
        <v>0</v>
      </c>
      <c r="AC42" s="17">
        <f t="shared" si="104"/>
        <v>0</v>
      </c>
      <c r="AD42" s="17">
        <f t="shared" si="104"/>
        <v>0</v>
      </c>
      <c r="AE42" s="21">
        <f t="shared" si="104"/>
        <v>216544</v>
      </c>
      <c r="AF42" s="117">
        <f t="shared" ref="AF42:AS42" si="105">SUM(AF39:AF41)</f>
        <v>664</v>
      </c>
      <c r="AG42" s="17">
        <f t="shared" si="105"/>
        <v>1381</v>
      </c>
      <c r="AH42" s="89">
        <f t="shared" si="105"/>
        <v>-81</v>
      </c>
      <c r="AI42" s="89">
        <f t="shared" si="105"/>
        <v>331</v>
      </c>
      <c r="AJ42" s="17">
        <f t="shared" si="105"/>
        <v>0</v>
      </c>
      <c r="AK42" s="17">
        <f t="shared" si="105"/>
        <v>-24</v>
      </c>
      <c r="AL42" s="17">
        <f t="shared" si="105"/>
        <v>28</v>
      </c>
      <c r="AM42" s="17">
        <f t="shared" si="105"/>
        <v>327</v>
      </c>
      <c r="AN42" s="17">
        <f t="shared" si="105"/>
        <v>745</v>
      </c>
      <c r="AO42" s="17">
        <f t="shared" si="105"/>
        <v>1050</v>
      </c>
      <c r="AP42" s="17">
        <f t="shared" si="105"/>
        <v>0</v>
      </c>
      <c r="AQ42" s="17">
        <f t="shared" si="105"/>
        <v>0</v>
      </c>
      <c r="AR42" s="17">
        <f t="shared" si="105"/>
        <v>0</v>
      </c>
      <c r="AS42" s="21">
        <f t="shared" si="105"/>
        <v>1050</v>
      </c>
    </row>
    <row r="43" spans="1:45" s="35" customFormat="1" ht="18.75" customHeight="1" x14ac:dyDescent="0.25">
      <c r="A43" s="166">
        <v>10</v>
      </c>
      <c r="B43" s="169" t="s">
        <v>33</v>
      </c>
      <c r="C43" s="36" t="s">
        <v>2</v>
      </c>
      <c r="D43" s="201">
        <f t="shared" ref="D43" si="106">F43+L43</f>
        <v>321759</v>
      </c>
      <c r="E43" s="111">
        <f t="shared" ref="E43:E45" si="107">G43+M43</f>
        <v>2</v>
      </c>
      <c r="F43" s="197">
        <v>11213</v>
      </c>
      <c r="G43" s="111">
        <f>SUM(H43:K43)</f>
        <v>2</v>
      </c>
      <c r="H43" s="111">
        <v>2</v>
      </c>
      <c r="I43" s="111"/>
      <c r="J43" s="111"/>
      <c r="K43" s="111"/>
      <c r="L43" s="197">
        <v>310546</v>
      </c>
      <c r="M43" s="111">
        <f>SUM(N43:Q43)</f>
        <v>0</v>
      </c>
      <c r="N43" s="111"/>
      <c r="O43" s="111"/>
      <c r="P43" s="111"/>
      <c r="Q43" s="22"/>
      <c r="R43" s="174">
        <f t="shared" ref="R43:S45" si="108">T43+Z43</f>
        <v>324076</v>
      </c>
      <c r="S43" s="112">
        <f t="shared" si="108"/>
        <v>22</v>
      </c>
      <c r="T43" s="176">
        <v>11091</v>
      </c>
      <c r="U43" s="112">
        <f t="shared" ref="U43:U45" si="109">SUM(V43:Y43)</f>
        <v>22</v>
      </c>
      <c r="V43" s="112">
        <v>2</v>
      </c>
      <c r="W43" s="112"/>
      <c r="X43" s="112">
        <v>20</v>
      </c>
      <c r="Y43" s="112"/>
      <c r="Z43" s="176">
        <f>AA46</f>
        <v>312985</v>
      </c>
      <c r="AA43" s="112">
        <f t="shared" ref="AA43:AA45" si="110">SUM(AB43:AE43)</f>
        <v>0</v>
      </c>
      <c r="AB43" s="112"/>
      <c r="AC43" s="112"/>
      <c r="AD43" s="112"/>
      <c r="AE43" s="23"/>
      <c r="AF43" s="192">
        <f>AH43+AN43</f>
        <v>2317</v>
      </c>
      <c r="AG43" s="111">
        <f>AI43+AO43</f>
        <v>20</v>
      </c>
      <c r="AH43" s="197">
        <f>T43-F43</f>
        <v>-122</v>
      </c>
      <c r="AI43" s="111">
        <f>SUM(AJ43:AM43)</f>
        <v>20</v>
      </c>
      <c r="AJ43" s="111">
        <f>V43-H43</f>
        <v>0</v>
      </c>
      <c r="AK43" s="111">
        <f>W43-I43</f>
        <v>0</v>
      </c>
      <c r="AL43" s="111">
        <f>X43-J43</f>
        <v>20</v>
      </c>
      <c r="AM43" s="111">
        <f>Y43-K43</f>
        <v>0</v>
      </c>
      <c r="AN43" s="197">
        <f>Z43-L43</f>
        <v>2439</v>
      </c>
      <c r="AO43" s="111">
        <f>SUM(AP43:AS43)</f>
        <v>0</v>
      </c>
      <c r="AP43" s="111">
        <f t="shared" ref="AP43:AS45" si="111">AB43-N43</f>
        <v>0</v>
      </c>
      <c r="AQ43" s="111">
        <f t="shared" si="111"/>
        <v>0</v>
      </c>
      <c r="AR43" s="111">
        <f t="shared" si="111"/>
        <v>0</v>
      </c>
      <c r="AS43" s="22">
        <f t="shared" si="111"/>
        <v>0</v>
      </c>
    </row>
    <row r="44" spans="1:45" s="35" customFormat="1" ht="18.75" customHeight="1" x14ac:dyDescent="0.25">
      <c r="A44" s="167"/>
      <c r="B44" s="170"/>
      <c r="C44" s="36" t="s">
        <v>3</v>
      </c>
      <c r="D44" s="174"/>
      <c r="E44" s="111">
        <f t="shared" si="107"/>
        <v>576</v>
      </c>
      <c r="F44" s="176"/>
      <c r="G44" s="111">
        <f t="shared" ref="G44:G45" si="112">SUM(H44:K44)</f>
        <v>576</v>
      </c>
      <c r="H44" s="111">
        <v>20</v>
      </c>
      <c r="I44" s="111">
        <v>23</v>
      </c>
      <c r="J44" s="111">
        <v>533</v>
      </c>
      <c r="K44" s="111"/>
      <c r="L44" s="176"/>
      <c r="M44" s="111">
        <f t="shared" ref="M44:M45" si="113">SUM(N44:Q44)</f>
        <v>0</v>
      </c>
      <c r="N44" s="111"/>
      <c r="O44" s="111"/>
      <c r="P44" s="111"/>
      <c r="Q44" s="22"/>
      <c r="R44" s="174"/>
      <c r="S44" s="111">
        <f t="shared" si="108"/>
        <v>239</v>
      </c>
      <c r="T44" s="176"/>
      <c r="U44" s="111">
        <f t="shared" si="109"/>
        <v>239</v>
      </c>
      <c r="V44" s="111">
        <v>20</v>
      </c>
      <c r="W44" s="111">
        <f>24+5</f>
        <v>29</v>
      </c>
      <c r="X44" s="111">
        <f>541-351</f>
        <v>190</v>
      </c>
      <c r="Y44" s="111"/>
      <c r="Z44" s="176"/>
      <c r="AA44" s="111">
        <f t="shared" si="110"/>
        <v>0</v>
      </c>
      <c r="AB44" s="111"/>
      <c r="AC44" s="111"/>
      <c r="AD44" s="111"/>
      <c r="AE44" s="22"/>
      <c r="AF44" s="193"/>
      <c r="AG44" s="111">
        <f>AI44+AO44</f>
        <v>-337</v>
      </c>
      <c r="AH44" s="176"/>
      <c r="AI44" s="111">
        <f>SUM(AJ44:AM44)</f>
        <v>-337</v>
      </c>
      <c r="AJ44" s="111">
        <f t="shared" ref="AJ44:AM45" si="114">V44-H44</f>
        <v>0</v>
      </c>
      <c r="AK44" s="111">
        <f t="shared" si="114"/>
        <v>6</v>
      </c>
      <c r="AL44" s="111">
        <f t="shared" si="114"/>
        <v>-343</v>
      </c>
      <c r="AM44" s="111">
        <f t="shared" si="114"/>
        <v>0</v>
      </c>
      <c r="AN44" s="176"/>
      <c r="AO44" s="111">
        <f>SUM(AP44:AS44)</f>
        <v>0</v>
      </c>
      <c r="AP44" s="111">
        <f t="shared" si="111"/>
        <v>0</v>
      </c>
      <c r="AQ44" s="111">
        <f t="shared" si="111"/>
        <v>0</v>
      </c>
      <c r="AR44" s="111">
        <f t="shared" si="111"/>
        <v>0</v>
      </c>
      <c r="AS44" s="22">
        <f t="shared" si="111"/>
        <v>0</v>
      </c>
    </row>
    <row r="45" spans="1:45" s="35" customFormat="1" ht="18.75" customHeight="1" x14ac:dyDescent="0.25">
      <c r="A45" s="167"/>
      <c r="B45" s="170"/>
      <c r="C45" s="36" t="s">
        <v>13</v>
      </c>
      <c r="D45" s="175"/>
      <c r="E45" s="111">
        <f t="shared" si="107"/>
        <v>342103</v>
      </c>
      <c r="F45" s="177"/>
      <c r="G45" s="111">
        <f t="shared" si="112"/>
        <v>31557</v>
      </c>
      <c r="H45" s="111"/>
      <c r="I45" s="111"/>
      <c r="J45" s="111">
        <v>2162</v>
      </c>
      <c r="K45" s="111">
        <v>29395</v>
      </c>
      <c r="L45" s="177"/>
      <c r="M45" s="111">
        <f t="shared" si="113"/>
        <v>310546</v>
      </c>
      <c r="N45" s="111"/>
      <c r="O45" s="111"/>
      <c r="P45" s="111"/>
      <c r="Q45" s="22">
        <v>310546</v>
      </c>
      <c r="R45" s="175"/>
      <c r="S45" s="111">
        <f t="shared" si="108"/>
        <v>344741</v>
      </c>
      <c r="T45" s="177"/>
      <c r="U45" s="111">
        <f t="shared" si="109"/>
        <v>31756</v>
      </c>
      <c r="V45" s="111">
        <v>16</v>
      </c>
      <c r="W45" s="111"/>
      <c r="X45" s="111">
        <f>2165+2293+331</f>
        <v>4789</v>
      </c>
      <c r="Y45" s="111">
        <f>29265-2314</f>
        <v>26951</v>
      </c>
      <c r="Z45" s="177"/>
      <c r="AA45" s="111">
        <f t="shared" si="110"/>
        <v>312985</v>
      </c>
      <c r="AB45" s="111"/>
      <c r="AC45" s="111"/>
      <c r="AD45" s="111"/>
      <c r="AE45" s="22">
        <v>312985</v>
      </c>
      <c r="AF45" s="194"/>
      <c r="AG45" s="111">
        <f>AI45+AO45</f>
        <v>2638</v>
      </c>
      <c r="AH45" s="177"/>
      <c r="AI45" s="111">
        <f>SUM(AJ45:AM45)</f>
        <v>199</v>
      </c>
      <c r="AJ45" s="111">
        <f t="shared" si="114"/>
        <v>16</v>
      </c>
      <c r="AK45" s="111">
        <f t="shared" si="114"/>
        <v>0</v>
      </c>
      <c r="AL45" s="111">
        <f t="shared" si="114"/>
        <v>2627</v>
      </c>
      <c r="AM45" s="111">
        <f t="shared" si="114"/>
        <v>-2444</v>
      </c>
      <c r="AN45" s="177"/>
      <c r="AO45" s="111">
        <f>SUM(AP45:AS45)</f>
        <v>2439</v>
      </c>
      <c r="AP45" s="111">
        <f t="shared" si="111"/>
        <v>0</v>
      </c>
      <c r="AQ45" s="111">
        <f t="shared" si="111"/>
        <v>0</v>
      </c>
      <c r="AR45" s="111">
        <f t="shared" si="111"/>
        <v>0</v>
      </c>
      <c r="AS45" s="22">
        <f t="shared" si="111"/>
        <v>2439</v>
      </c>
    </row>
    <row r="46" spans="1:45" s="35" customFormat="1" ht="18.75" customHeight="1" x14ac:dyDescent="0.25">
      <c r="A46" s="168"/>
      <c r="B46" s="171"/>
      <c r="C46" s="42" t="s">
        <v>12</v>
      </c>
      <c r="D46" s="113">
        <f t="shared" ref="D46:Q46" si="115">SUM(D43:D45)</f>
        <v>321759</v>
      </c>
      <c r="E46" s="17">
        <f t="shared" si="115"/>
        <v>342681</v>
      </c>
      <c r="F46" s="17">
        <f t="shared" si="115"/>
        <v>11213</v>
      </c>
      <c r="G46" s="17">
        <f t="shared" si="115"/>
        <v>32135</v>
      </c>
      <c r="H46" s="17">
        <f t="shared" si="115"/>
        <v>22</v>
      </c>
      <c r="I46" s="17">
        <f t="shared" si="115"/>
        <v>23</v>
      </c>
      <c r="J46" s="17">
        <f t="shared" si="115"/>
        <v>2695</v>
      </c>
      <c r="K46" s="17">
        <f t="shared" si="115"/>
        <v>29395</v>
      </c>
      <c r="L46" s="17">
        <f t="shared" si="115"/>
        <v>310546</v>
      </c>
      <c r="M46" s="17">
        <f t="shared" si="115"/>
        <v>310546</v>
      </c>
      <c r="N46" s="17">
        <f t="shared" si="115"/>
        <v>0</v>
      </c>
      <c r="O46" s="17">
        <f t="shared" si="115"/>
        <v>0</v>
      </c>
      <c r="P46" s="17">
        <f t="shared" si="115"/>
        <v>0</v>
      </c>
      <c r="Q46" s="21">
        <f t="shared" si="115"/>
        <v>310546</v>
      </c>
      <c r="R46" s="113">
        <f t="shared" ref="R46:AE46" si="116">SUM(R43:R45)</f>
        <v>324076</v>
      </c>
      <c r="S46" s="17">
        <f t="shared" si="116"/>
        <v>345002</v>
      </c>
      <c r="T46" s="17">
        <f t="shared" si="116"/>
        <v>11091</v>
      </c>
      <c r="U46" s="17">
        <f t="shared" si="116"/>
        <v>32017</v>
      </c>
      <c r="V46" s="17">
        <f t="shared" si="116"/>
        <v>38</v>
      </c>
      <c r="W46" s="17">
        <f t="shared" si="116"/>
        <v>29</v>
      </c>
      <c r="X46" s="17">
        <f t="shared" si="116"/>
        <v>4999</v>
      </c>
      <c r="Y46" s="17">
        <f t="shared" si="116"/>
        <v>26951</v>
      </c>
      <c r="Z46" s="17">
        <f t="shared" si="116"/>
        <v>312985</v>
      </c>
      <c r="AA46" s="17">
        <f t="shared" si="116"/>
        <v>312985</v>
      </c>
      <c r="AB46" s="17">
        <f t="shared" si="116"/>
        <v>0</v>
      </c>
      <c r="AC46" s="17">
        <f t="shared" si="116"/>
        <v>0</v>
      </c>
      <c r="AD46" s="17">
        <f t="shared" si="116"/>
        <v>0</v>
      </c>
      <c r="AE46" s="21">
        <f t="shared" si="116"/>
        <v>312985</v>
      </c>
      <c r="AF46" s="117">
        <f t="shared" ref="AF46:AS46" si="117">SUM(AF43:AF45)</f>
        <v>2317</v>
      </c>
      <c r="AG46" s="17">
        <f t="shared" si="117"/>
        <v>2321</v>
      </c>
      <c r="AH46" s="17">
        <f t="shared" si="117"/>
        <v>-122</v>
      </c>
      <c r="AI46" s="17">
        <f t="shared" si="117"/>
        <v>-118</v>
      </c>
      <c r="AJ46" s="17">
        <f t="shared" si="117"/>
        <v>16</v>
      </c>
      <c r="AK46" s="17">
        <f t="shared" si="117"/>
        <v>6</v>
      </c>
      <c r="AL46" s="17">
        <f t="shared" si="117"/>
        <v>2304</v>
      </c>
      <c r="AM46" s="17">
        <f t="shared" si="117"/>
        <v>-2444</v>
      </c>
      <c r="AN46" s="17">
        <f t="shared" si="117"/>
        <v>2439</v>
      </c>
      <c r="AO46" s="17">
        <f t="shared" si="117"/>
        <v>2439</v>
      </c>
      <c r="AP46" s="17">
        <f t="shared" si="117"/>
        <v>0</v>
      </c>
      <c r="AQ46" s="17">
        <f t="shared" si="117"/>
        <v>0</v>
      </c>
      <c r="AR46" s="17">
        <f t="shared" si="117"/>
        <v>0</v>
      </c>
      <c r="AS46" s="21">
        <f t="shared" si="117"/>
        <v>2439</v>
      </c>
    </row>
    <row r="47" spans="1:45" s="35" customFormat="1" ht="18.75" customHeight="1" x14ac:dyDescent="0.25">
      <c r="A47" s="166">
        <v>11</v>
      </c>
      <c r="B47" s="169" t="s">
        <v>34</v>
      </c>
      <c r="C47" s="36" t="s">
        <v>2</v>
      </c>
      <c r="D47" s="201">
        <f t="shared" ref="D47" si="118">F47+L47</f>
        <v>230826</v>
      </c>
      <c r="E47" s="111">
        <f t="shared" ref="E47:E49" si="119">G47+M47</f>
        <v>731</v>
      </c>
      <c r="F47" s="197">
        <v>13296</v>
      </c>
      <c r="G47" s="111">
        <f t="shared" ref="G47:G49" si="120">SUM(H47:K47)</f>
        <v>731</v>
      </c>
      <c r="H47" s="111">
        <v>12</v>
      </c>
      <c r="I47" s="111">
        <v>3</v>
      </c>
      <c r="J47" s="111">
        <v>60</v>
      </c>
      <c r="K47" s="111">
        <v>656</v>
      </c>
      <c r="L47" s="197">
        <v>217530</v>
      </c>
      <c r="M47" s="111">
        <f t="shared" ref="M47:M49" si="121">SUM(N47:Q47)</f>
        <v>0</v>
      </c>
      <c r="N47" s="111"/>
      <c r="O47" s="111"/>
      <c r="P47" s="111"/>
      <c r="Q47" s="22"/>
      <c r="R47" s="218">
        <f t="shared" ref="R47:S49" si="122">T47+Z47</f>
        <v>233899</v>
      </c>
      <c r="S47" s="145">
        <f t="shared" si="122"/>
        <v>946</v>
      </c>
      <c r="T47" s="209">
        <v>13381</v>
      </c>
      <c r="U47" s="145">
        <f t="shared" ref="U47" si="123">SUM(V47:Y47)</f>
        <v>946</v>
      </c>
      <c r="V47" s="140">
        <v>13</v>
      </c>
      <c r="W47" s="140">
        <v>3</v>
      </c>
      <c r="X47" s="140">
        <v>169</v>
      </c>
      <c r="Y47" s="140">
        <v>761</v>
      </c>
      <c r="Z47" s="209">
        <v>220518</v>
      </c>
      <c r="AA47" s="145">
        <f t="shared" ref="AA47:AA49" si="124">SUM(AB47:AE47)</f>
        <v>0</v>
      </c>
      <c r="AB47" s="140"/>
      <c r="AC47" s="140"/>
      <c r="AD47" s="140"/>
      <c r="AE47" s="107"/>
      <c r="AF47" s="192">
        <f>AH47+AN47</f>
        <v>3073</v>
      </c>
      <c r="AG47" s="111">
        <f>AI47+AO47</f>
        <v>215</v>
      </c>
      <c r="AH47" s="197">
        <f>T47-F47</f>
        <v>85</v>
      </c>
      <c r="AI47" s="111">
        <f>SUM(AJ47:AM47)</f>
        <v>215</v>
      </c>
      <c r="AJ47" s="111">
        <f>V47-H47</f>
        <v>1</v>
      </c>
      <c r="AK47" s="111">
        <f>W47-I47</f>
        <v>0</v>
      </c>
      <c r="AL47" s="111">
        <f>X47-J47</f>
        <v>109</v>
      </c>
      <c r="AM47" s="111">
        <f>Y47-K47</f>
        <v>105</v>
      </c>
      <c r="AN47" s="197">
        <f>Z47-L47</f>
        <v>2988</v>
      </c>
      <c r="AO47" s="111">
        <f>SUM(AP47:AS47)</f>
        <v>0</v>
      </c>
      <c r="AP47" s="111">
        <f t="shared" ref="AP47:AS49" si="125">AB47-N47</f>
        <v>0</v>
      </c>
      <c r="AQ47" s="111">
        <f t="shared" si="125"/>
        <v>0</v>
      </c>
      <c r="AR47" s="111">
        <f t="shared" si="125"/>
        <v>0</v>
      </c>
      <c r="AS47" s="22">
        <f t="shared" si="125"/>
        <v>0</v>
      </c>
    </row>
    <row r="48" spans="1:45" s="35" customFormat="1" ht="18.75" customHeight="1" x14ac:dyDescent="0.25">
      <c r="A48" s="167"/>
      <c r="B48" s="170"/>
      <c r="C48" s="36" t="s">
        <v>3</v>
      </c>
      <c r="D48" s="174"/>
      <c r="E48" s="111">
        <f t="shared" si="119"/>
        <v>13370</v>
      </c>
      <c r="F48" s="176"/>
      <c r="G48" s="111">
        <f t="shared" si="120"/>
        <v>13370</v>
      </c>
      <c r="H48" s="111">
        <v>10</v>
      </c>
      <c r="I48" s="111">
        <v>8</v>
      </c>
      <c r="J48" s="111">
        <v>1647</v>
      </c>
      <c r="K48" s="111">
        <v>11705</v>
      </c>
      <c r="L48" s="176"/>
      <c r="M48" s="111">
        <f t="shared" si="121"/>
        <v>0</v>
      </c>
      <c r="N48" s="111"/>
      <c r="O48" s="111"/>
      <c r="P48" s="111"/>
      <c r="Q48" s="22"/>
      <c r="R48" s="218"/>
      <c r="S48" s="146">
        <f t="shared" si="122"/>
        <v>13321</v>
      </c>
      <c r="T48" s="209"/>
      <c r="U48" s="146">
        <f>SUM(V48:Y48)</f>
        <v>13321</v>
      </c>
      <c r="V48" s="108">
        <v>21</v>
      </c>
      <c r="W48" s="108">
        <v>18</v>
      </c>
      <c r="X48" s="108">
        <v>1670</v>
      </c>
      <c r="Y48" s="108">
        <v>11612</v>
      </c>
      <c r="Z48" s="209"/>
      <c r="AA48" s="146">
        <f t="shared" si="124"/>
        <v>0</v>
      </c>
      <c r="AB48" s="108"/>
      <c r="AC48" s="108"/>
      <c r="AD48" s="108"/>
      <c r="AE48" s="109"/>
      <c r="AF48" s="193"/>
      <c r="AG48" s="111">
        <f>AI48+AO48</f>
        <v>-49</v>
      </c>
      <c r="AH48" s="176"/>
      <c r="AI48" s="111">
        <f>SUM(AJ48:AM48)</f>
        <v>-49</v>
      </c>
      <c r="AJ48" s="111">
        <f t="shared" ref="AJ48:AM49" si="126">V48-H48</f>
        <v>11</v>
      </c>
      <c r="AK48" s="111">
        <f t="shared" si="126"/>
        <v>10</v>
      </c>
      <c r="AL48" s="111">
        <f t="shared" si="126"/>
        <v>23</v>
      </c>
      <c r="AM48" s="111">
        <f t="shared" si="126"/>
        <v>-93</v>
      </c>
      <c r="AN48" s="176"/>
      <c r="AO48" s="111">
        <f>SUM(AP48:AS48)</f>
        <v>0</v>
      </c>
      <c r="AP48" s="111">
        <f t="shared" si="125"/>
        <v>0</v>
      </c>
      <c r="AQ48" s="111">
        <f t="shared" si="125"/>
        <v>0</v>
      </c>
      <c r="AR48" s="111">
        <f t="shared" si="125"/>
        <v>0</v>
      </c>
      <c r="AS48" s="22">
        <f t="shared" si="125"/>
        <v>0</v>
      </c>
    </row>
    <row r="49" spans="1:45" s="35" customFormat="1" ht="18.75" customHeight="1" x14ac:dyDescent="0.25">
      <c r="A49" s="167"/>
      <c r="B49" s="170"/>
      <c r="C49" s="36" t="s">
        <v>13</v>
      </c>
      <c r="D49" s="175"/>
      <c r="E49" s="111">
        <f t="shared" si="119"/>
        <v>249452</v>
      </c>
      <c r="F49" s="177"/>
      <c r="G49" s="111">
        <f t="shared" si="120"/>
        <v>28549</v>
      </c>
      <c r="H49" s="111">
        <v>15</v>
      </c>
      <c r="I49" s="111">
        <v>32</v>
      </c>
      <c r="J49" s="111">
        <v>2079</v>
      </c>
      <c r="K49" s="111">
        <v>26423</v>
      </c>
      <c r="L49" s="177"/>
      <c r="M49" s="111">
        <f t="shared" si="121"/>
        <v>220903</v>
      </c>
      <c r="N49" s="111"/>
      <c r="O49" s="111"/>
      <c r="P49" s="111">
        <v>76</v>
      </c>
      <c r="Q49" s="22">
        <v>220827</v>
      </c>
      <c r="R49" s="219"/>
      <c r="S49" s="146">
        <f t="shared" si="122"/>
        <v>253337</v>
      </c>
      <c r="T49" s="210"/>
      <c r="U49" s="146">
        <f>SUM(V49:Y49)</f>
        <v>29063</v>
      </c>
      <c r="V49" s="108">
        <v>1</v>
      </c>
      <c r="W49" s="108">
        <v>18</v>
      </c>
      <c r="X49" s="108">
        <v>1950</v>
      </c>
      <c r="Y49" s="108">
        <v>27094</v>
      </c>
      <c r="Z49" s="210"/>
      <c r="AA49" s="146">
        <f t="shared" si="124"/>
        <v>224274</v>
      </c>
      <c r="AB49" s="108"/>
      <c r="AC49" s="108"/>
      <c r="AD49" s="108">
        <v>164</v>
      </c>
      <c r="AE49" s="109">
        <v>224110</v>
      </c>
      <c r="AF49" s="194"/>
      <c r="AG49" s="111">
        <f>AI49+AO49</f>
        <v>3885</v>
      </c>
      <c r="AH49" s="177"/>
      <c r="AI49" s="111">
        <f>SUM(AJ49:AM49)</f>
        <v>514</v>
      </c>
      <c r="AJ49" s="111">
        <f t="shared" si="126"/>
        <v>-14</v>
      </c>
      <c r="AK49" s="111">
        <f t="shared" si="126"/>
        <v>-14</v>
      </c>
      <c r="AL49" s="111">
        <f t="shared" si="126"/>
        <v>-129</v>
      </c>
      <c r="AM49" s="111">
        <f t="shared" si="126"/>
        <v>671</v>
      </c>
      <c r="AN49" s="177"/>
      <c r="AO49" s="111">
        <f>SUM(AP49:AS49)</f>
        <v>3371</v>
      </c>
      <c r="AP49" s="111">
        <f t="shared" si="125"/>
        <v>0</v>
      </c>
      <c r="AQ49" s="111">
        <f t="shared" si="125"/>
        <v>0</v>
      </c>
      <c r="AR49" s="111">
        <f t="shared" si="125"/>
        <v>88</v>
      </c>
      <c r="AS49" s="22">
        <f t="shared" si="125"/>
        <v>3283</v>
      </c>
    </row>
    <row r="50" spans="1:45" s="35" customFormat="1" ht="18.75" customHeight="1" thickBot="1" x14ac:dyDescent="0.3">
      <c r="A50" s="157"/>
      <c r="B50" s="160"/>
      <c r="C50" s="120" t="s">
        <v>12</v>
      </c>
      <c r="D50" s="115">
        <f t="shared" ref="D50:Q50" si="127">SUM(D47:D49)</f>
        <v>230826</v>
      </c>
      <c r="E50" s="121">
        <f t="shared" si="127"/>
        <v>263553</v>
      </c>
      <c r="F50" s="121">
        <f t="shared" si="127"/>
        <v>13296</v>
      </c>
      <c r="G50" s="121">
        <f t="shared" si="127"/>
        <v>42650</v>
      </c>
      <c r="H50" s="121">
        <f t="shared" si="127"/>
        <v>37</v>
      </c>
      <c r="I50" s="121">
        <f t="shared" si="127"/>
        <v>43</v>
      </c>
      <c r="J50" s="121">
        <f t="shared" si="127"/>
        <v>3786</v>
      </c>
      <c r="K50" s="121">
        <f t="shared" si="127"/>
        <v>38784</v>
      </c>
      <c r="L50" s="121">
        <f t="shared" si="127"/>
        <v>217530</v>
      </c>
      <c r="M50" s="121">
        <f t="shared" si="127"/>
        <v>220903</v>
      </c>
      <c r="N50" s="121">
        <f t="shared" si="127"/>
        <v>0</v>
      </c>
      <c r="O50" s="121">
        <f t="shared" si="127"/>
        <v>0</v>
      </c>
      <c r="P50" s="121">
        <f t="shared" si="127"/>
        <v>76</v>
      </c>
      <c r="Q50" s="122">
        <f t="shared" si="127"/>
        <v>220827</v>
      </c>
      <c r="R50" s="115">
        <f t="shared" ref="R50:AE50" si="128">SUM(R47:R49)</f>
        <v>233899</v>
      </c>
      <c r="S50" s="121">
        <f t="shared" si="128"/>
        <v>267604</v>
      </c>
      <c r="T50" s="121">
        <f t="shared" si="128"/>
        <v>13381</v>
      </c>
      <c r="U50" s="121">
        <f t="shared" si="128"/>
        <v>43330</v>
      </c>
      <c r="V50" s="121">
        <f t="shared" si="128"/>
        <v>35</v>
      </c>
      <c r="W50" s="121">
        <f t="shared" si="128"/>
        <v>39</v>
      </c>
      <c r="X50" s="121">
        <f t="shared" si="128"/>
        <v>3789</v>
      </c>
      <c r="Y50" s="121">
        <f t="shared" si="128"/>
        <v>39467</v>
      </c>
      <c r="Z50" s="121">
        <f t="shared" si="128"/>
        <v>220518</v>
      </c>
      <c r="AA50" s="121">
        <f t="shared" si="128"/>
        <v>224274</v>
      </c>
      <c r="AB50" s="121">
        <f t="shared" si="128"/>
        <v>0</v>
      </c>
      <c r="AC50" s="121">
        <f t="shared" si="128"/>
        <v>0</v>
      </c>
      <c r="AD50" s="121">
        <f t="shared" si="128"/>
        <v>164</v>
      </c>
      <c r="AE50" s="122">
        <f t="shared" si="128"/>
        <v>224110</v>
      </c>
      <c r="AF50" s="123">
        <f t="shared" ref="AF50:AS50" si="129">SUM(AF47:AF49)</f>
        <v>3073</v>
      </c>
      <c r="AG50" s="121">
        <f t="shared" si="129"/>
        <v>4051</v>
      </c>
      <c r="AH50" s="147">
        <f t="shared" si="129"/>
        <v>85</v>
      </c>
      <c r="AI50" s="147">
        <f t="shared" si="129"/>
        <v>680</v>
      </c>
      <c r="AJ50" s="121">
        <f t="shared" si="129"/>
        <v>-2</v>
      </c>
      <c r="AK50" s="121">
        <f t="shared" si="129"/>
        <v>-4</v>
      </c>
      <c r="AL50" s="121">
        <f t="shared" si="129"/>
        <v>3</v>
      </c>
      <c r="AM50" s="121">
        <f t="shared" si="129"/>
        <v>683</v>
      </c>
      <c r="AN50" s="121">
        <f t="shared" si="129"/>
        <v>2988</v>
      </c>
      <c r="AO50" s="121">
        <f t="shared" si="129"/>
        <v>3371</v>
      </c>
      <c r="AP50" s="121">
        <f t="shared" si="129"/>
        <v>0</v>
      </c>
      <c r="AQ50" s="121">
        <f t="shared" si="129"/>
        <v>0</v>
      </c>
      <c r="AR50" s="121">
        <f t="shared" si="129"/>
        <v>88</v>
      </c>
      <c r="AS50" s="122">
        <f t="shared" si="129"/>
        <v>3283</v>
      </c>
    </row>
    <row r="51" spans="1:45" s="33" customFormat="1" ht="18.75" customHeight="1" x14ac:dyDescent="0.25">
      <c r="A51" s="211" t="s">
        <v>35</v>
      </c>
      <c r="B51" s="212"/>
      <c r="C51" s="41" t="s">
        <v>2</v>
      </c>
      <c r="D51" s="217">
        <f>F51+L51</f>
        <v>2964168</v>
      </c>
      <c r="E51" s="18">
        <f>G51+M51</f>
        <v>2107</v>
      </c>
      <c r="F51" s="207">
        <f>F7+F11+F15+F19+F23+F27+F31+F35+F39+F43+F47</f>
        <v>151759</v>
      </c>
      <c r="G51" s="18">
        <f>SUM(H51:K51)</f>
        <v>2107</v>
      </c>
      <c r="H51" s="19">
        <f>H7+H11+H15+H19+H23+H27+H31+H35+H39+H43+H47</f>
        <v>69</v>
      </c>
      <c r="I51" s="19">
        <f>I7+I11+I15+I19+I23+I27+I31+I35+I39+I43+I47</f>
        <v>10</v>
      </c>
      <c r="J51" s="19">
        <f>J7+J11+J15+J19+J23+J27+J31+J35+J39+J43+J47</f>
        <v>385</v>
      </c>
      <c r="K51" s="19">
        <f>K7+K11+K15+K19+K23+K27+K31+K35+K39+K43+K47</f>
        <v>1643</v>
      </c>
      <c r="L51" s="207">
        <f>L7+L11+L15+L19+L23+L27+L31+L35+L39+L43+L47</f>
        <v>2812409</v>
      </c>
      <c r="M51" s="18">
        <f>SUM(N51:Q51)</f>
        <v>0</v>
      </c>
      <c r="N51" s="19">
        <f t="shared" ref="N51:Q51" si="130">N7+N11+N15+N19+N23+N27+N31+N35+N39+N43+N47</f>
        <v>0</v>
      </c>
      <c r="O51" s="19">
        <f t="shared" si="130"/>
        <v>0</v>
      </c>
      <c r="P51" s="19">
        <f t="shared" si="130"/>
        <v>0</v>
      </c>
      <c r="Q51" s="20">
        <f t="shared" si="130"/>
        <v>0</v>
      </c>
      <c r="R51" s="217">
        <f>T51+Z51</f>
        <v>2988176</v>
      </c>
      <c r="S51" s="18">
        <f>U51+AA51</f>
        <v>2652</v>
      </c>
      <c r="T51" s="207">
        <f>T7+T11+T15+T19+T23+T27+T31+T35+T39+T43+T47</f>
        <v>152812</v>
      </c>
      <c r="U51" s="18">
        <f>SUM(V51:Y51)</f>
        <v>2652</v>
      </c>
      <c r="V51" s="18">
        <f>V7+V11+V15+V19+V23+V27+V31+V35+V39+V43+V47</f>
        <v>71</v>
      </c>
      <c r="W51" s="18">
        <f>W7+W11+W15+W19+W23+W27+W31+W35+W39+W43+W47</f>
        <v>13</v>
      </c>
      <c r="X51" s="18">
        <f>X7+X11+X15+X19+X23+X27+X31+X35+X39+X43+X47</f>
        <v>629</v>
      </c>
      <c r="Y51" s="18">
        <f>Y7+Y11+Y15+Y19+Y23+Y27+Y31+Y35+Y39+Y43+Y47</f>
        <v>1939</v>
      </c>
      <c r="Z51" s="207">
        <f>Z7+Z11+Z15+Z19+Z23+Z27+Z31+Z35+Z39+Z43+Z47</f>
        <v>2835364</v>
      </c>
      <c r="AA51" s="18">
        <f>SUM(AB51:AE51)</f>
        <v>0</v>
      </c>
      <c r="AB51" s="18">
        <f t="shared" ref="AB51:AE53" si="131">AB7+AB11+AB15+AB19+AB23+AB27+AB31+AB35+AB39+AB43+AB47</f>
        <v>0</v>
      </c>
      <c r="AC51" s="18">
        <f t="shared" si="131"/>
        <v>0</v>
      </c>
      <c r="AD51" s="18">
        <f t="shared" si="131"/>
        <v>0</v>
      </c>
      <c r="AE51" s="93">
        <f t="shared" si="131"/>
        <v>0</v>
      </c>
      <c r="AF51" s="208">
        <f t="shared" ref="AF51:AG53" si="132">AH51+AN51</f>
        <v>24008</v>
      </c>
      <c r="AG51" s="18">
        <f t="shared" si="132"/>
        <v>545</v>
      </c>
      <c r="AH51" s="207">
        <f>T51-F51</f>
        <v>1053</v>
      </c>
      <c r="AI51" s="18">
        <f>SUM(AJ51:AM51)</f>
        <v>545</v>
      </c>
      <c r="AJ51" s="19">
        <f t="shared" ref="AJ51:AN53" si="133">V51-H51</f>
        <v>2</v>
      </c>
      <c r="AK51" s="19">
        <f t="shared" si="133"/>
        <v>3</v>
      </c>
      <c r="AL51" s="19">
        <f t="shared" si="133"/>
        <v>244</v>
      </c>
      <c r="AM51" s="19">
        <f t="shared" si="133"/>
        <v>296</v>
      </c>
      <c r="AN51" s="207">
        <f t="shared" si="133"/>
        <v>22955</v>
      </c>
      <c r="AO51" s="18">
        <f>SUM(AP51:AS51)</f>
        <v>0</v>
      </c>
      <c r="AP51" s="19">
        <f t="shared" ref="AP51:AS53" si="134">AB51-N51</f>
        <v>0</v>
      </c>
      <c r="AQ51" s="19">
        <f t="shared" si="134"/>
        <v>0</v>
      </c>
      <c r="AR51" s="19">
        <f t="shared" si="134"/>
        <v>0</v>
      </c>
      <c r="AS51" s="20">
        <f t="shared" si="134"/>
        <v>0</v>
      </c>
    </row>
    <row r="52" spans="1:45" s="33" customFormat="1" ht="18.75" customHeight="1" x14ac:dyDescent="0.25">
      <c r="A52" s="213"/>
      <c r="B52" s="214"/>
      <c r="C52" s="42" t="s">
        <v>3</v>
      </c>
      <c r="D52" s="174"/>
      <c r="E52" s="116">
        <f>G52+M52</f>
        <v>28082</v>
      </c>
      <c r="F52" s="176"/>
      <c r="G52" s="116">
        <f>SUM(H52:K52)</f>
        <v>28082</v>
      </c>
      <c r="H52" s="17">
        <f t="shared" ref="H52:K52" si="135">H8+H12+H16+H20+H24+H28+H32+H36+H40+H44+H48</f>
        <v>316</v>
      </c>
      <c r="I52" s="17">
        <f t="shared" si="135"/>
        <v>154</v>
      </c>
      <c r="J52" s="17">
        <f t="shared" si="135"/>
        <v>5681</v>
      </c>
      <c r="K52" s="17">
        <f t="shared" si="135"/>
        <v>21931</v>
      </c>
      <c r="L52" s="176"/>
      <c r="M52" s="116">
        <f>SUM(N52:Q52)</f>
        <v>0</v>
      </c>
      <c r="N52" s="17">
        <f t="shared" ref="N52:Q52" si="136">N8+N12+N16+N20+N24+N28+N32+N36+N40+N44+N48</f>
        <v>0</v>
      </c>
      <c r="O52" s="17">
        <f t="shared" si="136"/>
        <v>0</v>
      </c>
      <c r="P52" s="17">
        <f t="shared" si="136"/>
        <v>0</v>
      </c>
      <c r="Q52" s="21">
        <f t="shared" si="136"/>
        <v>0</v>
      </c>
      <c r="R52" s="174"/>
      <c r="S52" s="116">
        <f>U52+AA52</f>
        <v>28220</v>
      </c>
      <c r="T52" s="176"/>
      <c r="U52" s="116">
        <f>SUM(V52:Y52)</f>
        <v>28218</v>
      </c>
      <c r="V52" s="116">
        <f t="shared" ref="V52:Y53" si="137">V8+V12+V16+V20+V24+V28+V32+V36+V40+V44+V48</f>
        <v>352</v>
      </c>
      <c r="W52" s="116">
        <f t="shared" si="137"/>
        <v>191</v>
      </c>
      <c r="X52" s="116">
        <f t="shared" si="137"/>
        <v>6057</v>
      </c>
      <c r="Y52" s="116">
        <f t="shared" si="137"/>
        <v>21618</v>
      </c>
      <c r="Z52" s="176"/>
      <c r="AA52" s="116">
        <f>SUM(AB52:AE52)</f>
        <v>2</v>
      </c>
      <c r="AB52" s="116">
        <f t="shared" si="131"/>
        <v>0</v>
      </c>
      <c r="AC52" s="116">
        <f t="shared" si="131"/>
        <v>0</v>
      </c>
      <c r="AD52" s="116">
        <f t="shared" si="131"/>
        <v>0</v>
      </c>
      <c r="AE52" s="22">
        <f t="shared" si="131"/>
        <v>2</v>
      </c>
      <c r="AF52" s="193"/>
      <c r="AG52" s="116">
        <f t="shared" si="132"/>
        <v>138</v>
      </c>
      <c r="AH52" s="176"/>
      <c r="AI52" s="116">
        <f>SUM(AJ52:AM52)</f>
        <v>136</v>
      </c>
      <c r="AJ52" s="17">
        <f t="shared" si="133"/>
        <v>36</v>
      </c>
      <c r="AK52" s="17">
        <f t="shared" si="133"/>
        <v>37</v>
      </c>
      <c r="AL52" s="17">
        <f t="shared" si="133"/>
        <v>376</v>
      </c>
      <c r="AM52" s="17">
        <f t="shared" si="133"/>
        <v>-313</v>
      </c>
      <c r="AN52" s="176"/>
      <c r="AO52" s="116">
        <f>SUM(AP52:AS52)</f>
        <v>2</v>
      </c>
      <c r="AP52" s="17">
        <f t="shared" si="134"/>
        <v>0</v>
      </c>
      <c r="AQ52" s="17">
        <f t="shared" si="134"/>
        <v>0</v>
      </c>
      <c r="AR52" s="17">
        <f t="shared" si="134"/>
        <v>0</v>
      </c>
      <c r="AS52" s="21">
        <f t="shared" si="134"/>
        <v>2</v>
      </c>
    </row>
    <row r="53" spans="1:45" s="33" customFormat="1" ht="18.75" customHeight="1" x14ac:dyDescent="0.25">
      <c r="A53" s="213"/>
      <c r="B53" s="214"/>
      <c r="C53" s="42" t="s">
        <v>13</v>
      </c>
      <c r="D53" s="175"/>
      <c r="E53" s="116">
        <f>G53+M53</f>
        <v>3303387</v>
      </c>
      <c r="F53" s="177"/>
      <c r="G53" s="116">
        <f>SUM(H53:K53)</f>
        <v>394692</v>
      </c>
      <c r="H53" s="17">
        <f t="shared" ref="H53:K53" si="138">H9+H13+H17+H21+H25+H29+H33+H37+H41+H45+H49</f>
        <v>583</v>
      </c>
      <c r="I53" s="17">
        <f t="shared" si="138"/>
        <v>228</v>
      </c>
      <c r="J53" s="17">
        <f t="shared" si="138"/>
        <v>28970</v>
      </c>
      <c r="K53" s="17">
        <f t="shared" si="138"/>
        <v>364911</v>
      </c>
      <c r="L53" s="177"/>
      <c r="M53" s="116">
        <f>SUM(N53:Q53)</f>
        <v>2908695</v>
      </c>
      <c r="N53" s="17">
        <f t="shared" ref="N53:Q53" si="139">N9+N13+N17+N21+N25+N29+N33+N37+N41+N45+N49</f>
        <v>0</v>
      </c>
      <c r="O53" s="17">
        <f t="shared" si="139"/>
        <v>0</v>
      </c>
      <c r="P53" s="17">
        <f t="shared" si="139"/>
        <v>376</v>
      </c>
      <c r="Q53" s="21">
        <f t="shared" si="139"/>
        <v>2908319</v>
      </c>
      <c r="R53" s="175"/>
      <c r="S53" s="116">
        <f>U53+AA53</f>
        <v>3344173</v>
      </c>
      <c r="T53" s="177"/>
      <c r="U53" s="116">
        <f>SUM(V53:Y53)</f>
        <v>404114</v>
      </c>
      <c r="V53" s="116">
        <f t="shared" si="137"/>
        <v>661</v>
      </c>
      <c r="W53" s="116">
        <f t="shared" si="137"/>
        <v>224</v>
      </c>
      <c r="X53" s="116">
        <f t="shared" si="137"/>
        <v>33290</v>
      </c>
      <c r="Y53" s="116">
        <f t="shared" si="137"/>
        <v>369939</v>
      </c>
      <c r="Z53" s="177"/>
      <c r="AA53" s="116">
        <f>SUM(AB53:AE53)</f>
        <v>2940059</v>
      </c>
      <c r="AB53" s="116">
        <f t="shared" si="131"/>
        <v>0</v>
      </c>
      <c r="AC53" s="116">
        <f t="shared" si="131"/>
        <v>0</v>
      </c>
      <c r="AD53" s="116">
        <f t="shared" si="131"/>
        <v>504</v>
      </c>
      <c r="AE53" s="22">
        <f t="shared" si="131"/>
        <v>2939555</v>
      </c>
      <c r="AF53" s="194"/>
      <c r="AG53" s="116">
        <f t="shared" si="132"/>
        <v>40786</v>
      </c>
      <c r="AH53" s="177"/>
      <c r="AI53" s="116">
        <f>SUM(AJ53:AM53)</f>
        <v>9422</v>
      </c>
      <c r="AJ53" s="17">
        <f t="shared" si="133"/>
        <v>78</v>
      </c>
      <c r="AK53" s="17">
        <f t="shared" si="133"/>
        <v>-4</v>
      </c>
      <c r="AL53" s="17">
        <f t="shared" si="133"/>
        <v>4320</v>
      </c>
      <c r="AM53" s="17">
        <f t="shared" si="133"/>
        <v>5028</v>
      </c>
      <c r="AN53" s="177"/>
      <c r="AO53" s="116">
        <f>SUM(AP53:AS53)</f>
        <v>31364</v>
      </c>
      <c r="AP53" s="17">
        <f t="shared" si="134"/>
        <v>0</v>
      </c>
      <c r="AQ53" s="17">
        <f t="shared" si="134"/>
        <v>0</v>
      </c>
      <c r="AR53" s="17">
        <f t="shared" si="134"/>
        <v>128</v>
      </c>
      <c r="AS53" s="21">
        <f t="shared" si="134"/>
        <v>31236</v>
      </c>
    </row>
    <row r="54" spans="1:45" s="33" customFormat="1" ht="18.75" customHeight="1" thickBot="1" x14ac:dyDescent="0.3">
      <c r="A54" s="215"/>
      <c r="B54" s="216"/>
      <c r="C54" s="32" t="s">
        <v>12</v>
      </c>
      <c r="D54" s="124">
        <f t="shared" ref="D54:K54" si="140">SUM(D51:D53)</f>
        <v>2964168</v>
      </c>
      <c r="E54" s="125">
        <f t="shared" si="140"/>
        <v>3333576</v>
      </c>
      <c r="F54" s="125">
        <f t="shared" si="140"/>
        <v>151759</v>
      </c>
      <c r="G54" s="125">
        <f t="shared" si="140"/>
        <v>424881</v>
      </c>
      <c r="H54" s="125">
        <f t="shared" si="140"/>
        <v>968</v>
      </c>
      <c r="I54" s="125">
        <f t="shared" si="140"/>
        <v>392</v>
      </c>
      <c r="J54" s="125">
        <f t="shared" si="140"/>
        <v>35036</v>
      </c>
      <c r="K54" s="125">
        <f t="shared" si="140"/>
        <v>388485</v>
      </c>
      <c r="L54" s="125">
        <f>SUM(L51:L53)</f>
        <v>2812409</v>
      </c>
      <c r="M54" s="125">
        <f t="shared" ref="M54:Q54" si="141">SUM(M51:M53)</f>
        <v>2908695</v>
      </c>
      <c r="N54" s="125">
        <f t="shared" si="141"/>
        <v>0</v>
      </c>
      <c r="O54" s="125">
        <f t="shared" si="141"/>
        <v>0</v>
      </c>
      <c r="P54" s="125">
        <f t="shared" si="141"/>
        <v>376</v>
      </c>
      <c r="Q54" s="126">
        <f t="shared" si="141"/>
        <v>2908319</v>
      </c>
      <c r="R54" s="124">
        <f t="shared" ref="R54:AS54" si="142">SUM(R51:R53)</f>
        <v>2988176</v>
      </c>
      <c r="S54" s="125">
        <f t="shared" si="142"/>
        <v>3375045</v>
      </c>
      <c r="T54" s="125">
        <f t="shared" si="142"/>
        <v>152812</v>
      </c>
      <c r="U54" s="125">
        <f t="shared" si="142"/>
        <v>434984</v>
      </c>
      <c r="V54" s="125">
        <f t="shared" si="142"/>
        <v>1084</v>
      </c>
      <c r="W54" s="125">
        <f t="shared" si="142"/>
        <v>428</v>
      </c>
      <c r="X54" s="125">
        <f t="shared" si="142"/>
        <v>39976</v>
      </c>
      <c r="Y54" s="125">
        <f t="shared" si="142"/>
        <v>393496</v>
      </c>
      <c r="Z54" s="125">
        <f>SUM(Z51:Z53)</f>
        <v>2835364</v>
      </c>
      <c r="AA54" s="125">
        <f t="shared" si="142"/>
        <v>2940061</v>
      </c>
      <c r="AB54" s="125">
        <f t="shared" si="142"/>
        <v>0</v>
      </c>
      <c r="AC54" s="125">
        <f t="shared" si="142"/>
        <v>0</v>
      </c>
      <c r="AD54" s="125">
        <f t="shared" si="142"/>
        <v>504</v>
      </c>
      <c r="AE54" s="126">
        <f t="shared" si="142"/>
        <v>2939557</v>
      </c>
      <c r="AF54" s="127">
        <f t="shared" si="142"/>
        <v>24008</v>
      </c>
      <c r="AG54" s="125">
        <f t="shared" si="142"/>
        <v>41469</v>
      </c>
      <c r="AH54" s="125">
        <f t="shared" si="142"/>
        <v>1053</v>
      </c>
      <c r="AI54" s="125">
        <f t="shared" si="142"/>
        <v>10103</v>
      </c>
      <c r="AJ54" s="125">
        <f t="shared" si="142"/>
        <v>116</v>
      </c>
      <c r="AK54" s="125">
        <f t="shared" si="142"/>
        <v>36</v>
      </c>
      <c r="AL54" s="125">
        <f t="shared" si="142"/>
        <v>4940</v>
      </c>
      <c r="AM54" s="125">
        <f t="shared" si="142"/>
        <v>5011</v>
      </c>
      <c r="AN54" s="125">
        <f t="shared" si="142"/>
        <v>22955</v>
      </c>
      <c r="AO54" s="125">
        <f t="shared" si="142"/>
        <v>31366</v>
      </c>
      <c r="AP54" s="125">
        <f t="shared" si="142"/>
        <v>0</v>
      </c>
      <c r="AQ54" s="125">
        <f t="shared" si="142"/>
        <v>0</v>
      </c>
      <c r="AR54" s="125">
        <f t="shared" si="142"/>
        <v>128</v>
      </c>
      <c r="AS54" s="126">
        <f t="shared" si="142"/>
        <v>31238</v>
      </c>
    </row>
    <row r="55" spans="1:45" s="35" customFormat="1" ht="18.75" customHeight="1" x14ac:dyDescent="0.25"/>
    <row r="56" spans="1:45" s="35" customFormat="1" ht="18.75" customHeight="1" x14ac:dyDescent="0.25">
      <c r="A56" s="33" t="s">
        <v>17</v>
      </c>
      <c r="B56" s="206" t="s">
        <v>22</v>
      </c>
      <c r="C56" s="206"/>
      <c r="D56" s="206"/>
      <c r="E56" s="206"/>
      <c r="F56" s="206"/>
      <c r="G56" s="206"/>
      <c r="H56" s="206"/>
      <c r="I56" s="206"/>
      <c r="J56" s="206"/>
      <c r="K56" s="206"/>
      <c r="L56" s="206"/>
      <c r="M56" s="206"/>
      <c r="N56" s="206"/>
      <c r="O56" s="206"/>
      <c r="P56" s="206"/>
      <c r="Q56" s="206"/>
      <c r="R56" s="206"/>
      <c r="S56" s="206"/>
      <c r="T56" s="206"/>
      <c r="U56" s="206"/>
      <c r="V56" s="206"/>
      <c r="W56" s="206"/>
      <c r="X56" s="206"/>
      <c r="Y56" s="206"/>
      <c r="Z56" s="206"/>
      <c r="AA56" s="206"/>
      <c r="AB56" s="206"/>
      <c r="AC56" s="206"/>
      <c r="AD56" s="206"/>
      <c r="AE56" s="206"/>
      <c r="AF56" s="206"/>
      <c r="AG56" s="206"/>
      <c r="AH56" s="206"/>
      <c r="AI56" s="206"/>
      <c r="AJ56" s="206"/>
      <c r="AK56" s="206"/>
      <c r="AL56" s="206"/>
      <c r="AM56" s="206"/>
      <c r="AN56" s="206"/>
      <c r="AO56" s="206"/>
      <c r="AP56" s="206"/>
      <c r="AQ56" s="206"/>
      <c r="AR56" s="206"/>
      <c r="AS56" s="206"/>
    </row>
    <row r="57" spans="1:45" s="35" customFormat="1" ht="18.75" customHeight="1" x14ac:dyDescent="0.25">
      <c r="A57" s="33" t="s">
        <v>18</v>
      </c>
      <c r="B57" s="206" t="s">
        <v>19</v>
      </c>
      <c r="C57" s="206"/>
      <c r="D57" s="206"/>
      <c r="E57" s="206"/>
      <c r="F57" s="206"/>
      <c r="G57" s="206"/>
      <c r="H57" s="206"/>
      <c r="I57" s="206"/>
      <c r="J57" s="206"/>
      <c r="K57" s="206"/>
      <c r="L57" s="206"/>
      <c r="M57" s="206"/>
      <c r="N57" s="206"/>
      <c r="O57" s="206"/>
      <c r="P57" s="206"/>
      <c r="Q57" s="206"/>
      <c r="R57" s="206"/>
      <c r="S57" s="206"/>
      <c r="T57" s="206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  <c r="AF57" s="206"/>
      <c r="AG57" s="206"/>
      <c r="AH57" s="206"/>
      <c r="AI57" s="206"/>
      <c r="AJ57" s="206"/>
      <c r="AK57" s="206"/>
      <c r="AL57" s="206"/>
      <c r="AM57" s="206"/>
      <c r="AN57" s="206"/>
      <c r="AO57" s="206"/>
      <c r="AP57" s="206"/>
      <c r="AQ57" s="206"/>
      <c r="AR57" s="206"/>
      <c r="AS57" s="206"/>
    </row>
    <row r="58" spans="1:45" s="35" customFormat="1" ht="18.75" customHeight="1" x14ac:dyDescent="0.25"/>
    <row r="59" spans="1:45" s="35" customFormat="1" ht="18.75" customHeight="1" x14ac:dyDescent="0.25"/>
    <row r="60" spans="1:45" s="35" customFormat="1" ht="18.75" customHeight="1" x14ac:dyDescent="0.25"/>
    <row r="61" spans="1:45" s="35" customFormat="1" ht="18.75" customHeight="1" x14ac:dyDescent="0.25"/>
    <row r="62" spans="1:45" s="35" customFormat="1" ht="18.75" customHeight="1" x14ac:dyDescent="0.25"/>
    <row r="63" spans="1:45" s="35" customFormat="1" ht="18.75" customHeight="1" x14ac:dyDescent="0.25"/>
    <row r="64" spans="1:45" s="35" customFormat="1" ht="18.75" customHeight="1" x14ac:dyDescent="0.25"/>
    <row r="65" s="35" customFormat="1" ht="18.75" customHeight="1" x14ac:dyDescent="0.25"/>
    <row r="66" s="35" customFormat="1" ht="18.75" customHeight="1" x14ac:dyDescent="0.25"/>
    <row r="67" s="35" customFormat="1" ht="18.75" customHeight="1" x14ac:dyDescent="0.25"/>
    <row r="68" s="35" customFormat="1" ht="18.75" customHeight="1" x14ac:dyDescent="0.25"/>
    <row r="69" s="35" customFormat="1" ht="18.75" customHeight="1" x14ac:dyDescent="0.25"/>
    <row r="70" s="35" customFormat="1" ht="18.75" customHeight="1" x14ac:dyDescent="0.25"/>
    <row r="71" s="35" customFormat="1" ht="18.75" customHeight="1" x14ac:dyDescent="0.25"/>
    <row r="72" s="35" customFormat="1" ht="18.75" customHeight="1" x14ac:dyDescent="0.25"/>
    <row r="73" s="35" customFormat="1" ht="18.75" customHeight="1" x14ac:dyDescent="0.25"/>
    <row r="74" s="35" customFormat="1" ht="18.75" customHeight="1" x14ac:dyDescent="0.25"/>
    <row r="75" s="35" customFormat="1" ht="18.75" customHeight="1" x14ac:dyDescent="0.25"/>
    <row r="76" s="35" customFormat="1" ht="18.75" customHeight="1" x14ac:dyDescent="0.25"/>
    <row r="77" s="35" customFormat="1" ht="18.75" customHeight="1" x14ac:dyDescent="0.25"/>
    <row r="78" s="35" customFormat="1" ht="18.75" customHeight="1" x14ac:dyDescent="0.25"/>
    <row r="79" s="35" customFormat="1" ht="18.75" customHeight="1" x14ac:dyDescent="0.25"/>
    <row r="80" s="35" customFormat="1" ht="18.75" customHeight="1" x14ac:dyDescent="0.25"/>
    <row r="81" s="35" customFormat="1" ht="18.75" customHeight="1" x14ac:dyDescent="0.25"/>
    <row r="82" s="35" customFormat="1" ht="18.75" customHeight="1" x14ac:dyDescent="0.25"/>
    <row r="83" s="35" customFormat="1" ht="18.75" customHeight="1" x14ac:dyDescent="0.25"/>
    <row r="84" s="35" customFormat="1" ht="18.75" customHeight="1" x14ac:dyDescent="0.25"/>
    <row r="85" s="35" customFormat="1" ht="18.75" customHeight="1" x14ac:dyDescent="0.25"/>
    <row r="86" s="35" customFormat="1" ht="18.75" customHeight="1" x14ac:dyDescent="0.25"/>
    <row r="87" s="35" customFormat="1" ht="18.75" customHeight="1" x14ac:dyDescent="0.25"/>
    <row r="88" s="35" customFormat="1" ht="18.75" customHeight="1" x14ac:dyDescent="0.25"/>
    <row r="89" s="35" customFormat="1" ht="18.75" customHeight="1" x14ac:dyDescent="0.25"/>
    <row r="90" s="35" customFormat="1" ht="18.75" customHeight="1" x14ac:dyDescent="0.25"/>
    <row r="91" s="35" customFormat="1" ht="18.75" customHeight="1" x14ac:dyDescent="0.25"/>
    <row r="92" s="35" customFormat="1" ht="18.75" customHeight="1" x14ac:dyDescent="0.25"/>
    <row r="93" s="35" customFormat="1" ht="18.75" customHeight="1" x14ac:dyDescent="0.25"/>
    <row r="94" s="35" customFormat="1" ht="18.75" customHeight="1" x14ac:dyDescent="0.25"/>
    <row r="95" s="35" customFormat="1" ht="18.75" customHeight="1" x14ac:dyDescent="0.25"/>
    <row r="96" s="35" customFormat="1" ht="18.75" customHeight="1" x14ac:dyDescent="0.25"/>
    <row r="97" s="35" customFormat="1" ht="18.75" customHeight="1" x14ac:dyDescent="0.25"/>
    <row r="98" s="35" customFormat="1" ht="18.75" customHeight="1" x14ac:dyDescent="0.25"/>
    <row r="99" s="35" customFormat="1" ht="18.75" customHeight="1" x14ac:dyDescent="0.25"/>
    <row r="100" s="35" customFormat="1" ht="18.75" customHeight="1" x14ac:dyDescent="0.25"/>
    <row r="101" s="35" customFormat="1" ht="18.75" customHeight="1" x14ac:dyDescent="0.25"/>
    <row r="102" s="35" customFormat="1" ht="18.75" customHeight="1" x14ac:dyDescent="0.25"/>
    <row r="103" s="35" customFormat="1" ht="18.75" customHeight="1" x14ac:dyDescent="0.25"/>
    <row r="104" s="35" customFormat="1" ht="18.75" customHeight="1" x14ac:dyDescent="0.25"/>
    <row r="105" s="35" customFormat="1" ht="18.75" customHeight="1" x14ac:dyDescent="0.25"/>
    <row r="106" s="35" customFormat="1" ht="18.75" customHeight="1" x14ac:dyDescent="0.25"/>
    <row r="107" s="35" customFormat="1" ht="18.75" customHeight="1" x14ac:dyDescent="0.25"/>
    <row r="108" s="35" customFormat="1" ht="18.75" customHeight="1" x14ac:dyDescent="0.25"/>
    <row r="109" s="35" customFormat="1" ht="18.75" customHeight="1" x14ac:dyDescent="0.25"/>
    <row r="110" s="35" customFormat="1" ht="18.75" customHeight="1" x14ac:dyDescent="0.25"/>
    <row r="111" s="35" customFormat="1" ht="18.75" customHeight="1" x14ac:dyDescent="0.25"/>
    <row r="112" s="35" customFormat="1" ht="18.75" customHeight="1" x14ac:dyDescent="0.25"/>
    <row r="113" s="35" customFormat="1" ht="18.75" customHeight="1" x14ac:dyDescent="0.25"/>
    <row r="114" s="35" customFormat="1" ht="18.75" customHeight="1" x14ac:dyDescent="0.25"/>
    <row r="115" s="35" customFormat="1" ht="18.75" customHeight="1" x14ac:dyDescent="0.25"/>
    <row r="116" s="35" customFormat="1" ht="18.75" customHeight="1" x14ac:dyDescent="0.25"/>
    <row r="117" s="35" customFormat="1" ht="18.75" customHeight="1" x14ac:dyDescent="0.25"/>
    <row r="118" s="35" customFormat="1" ht="18.75" customHeight="1" x14ac:dyDescent="0.25"/>
    <row r="119" s="35" customFormat="1" ht="18.75" customHeight="1" x14ac:dyDescent="0.25"/>
    <row r="120" s="35" customFormat="1" ht="18.75" customHeight="1" x14ac:dyDescent="0.25"/>
    <row r="121" s="35" customFormat="1" ht="18.75" customHeight="1" x14ac:dyDescent="0.25"/>
    <row r="122" s="35" customFormat="1" ht="18.75" customHeight="1" x14ac:dyDescent="0.25"/>
    <row r="123" s="35" customFormat="1" ht="18.75" customHeight="1" x14ac:dyDescent="0.25"/>
    <row r="124" s="35" customFormat="1" ht="18.75" customHeight="1" x14ac:dyDescent="0.25"/>
    <row r="125" s="35" customFormat="1" ht="18.75" customHeight="1" x14ac:dyDescent="0.25"/>
    <row r="126" s="35" customFormat="1" ht="18.75" customHeight="1" x14ac:dyDescent="0.25"/>
    <row r="127" s="35" customFormat="1" ht="18.75" customHeight="1" x14ac:dyDescent="0.25"/>
    <row r="128" s="35" customFormat="1" ht="18.75" customHeight="1" x14ac:dyDescent="0.25"/>
    <row r="129" s="35" customFormat="1" ht="18.75" customHeight="1" x14ac:dyDescent="0.25"/>
    <row r="130" s="35" customFormat="1" ht="18.75" customHeight="1" x14ac:dyDescent="0.25"/>
    <row r="131" s="35" customFormat="1" ht="18.75" customHeight="1" x14ac:dyDescent="0.25"/>
    <row r="132" s="35" customFormat="1" ht="18.75" customHeight="1" x14ac:dyDescent="0.25"/>
    <row r="133" s="35" customFormat="1" ht="18.75" customHeight="1" x14ac:dyDescent="0.25"/>
    <row r="134" s="35" customFormat="1" ht="18.75" customHeight="1" x14ac:dyDescent="0.25"/>
    <row r="135" s="35" customFormat="1" ht="18.75" customHeight="1" x14ac:dyDescent="0.25"/>
    <row r="136" s="35" customFormat="1" ht="18.75" customHeight="1" x14ac:dyDescent="0.25"/>
    <row r="137" s="35" customFormat="1" ht="18.75" customHeight="1" x14ac:dyDescent="0.25"/>
    <row r="138" s="35" customFormat="1" ht="18.75" customHeight="1" x14ac:dyDescent="0.25"/>
    <row r="139" s="35" customFormat="1" ht="18.75" customHeight="1" x14ac:dyDescent="0.25"/>
    <row r="140" s="35" customFormat="1" ht="18.75" customHeight="1" x14ac:dyDescent="0.25"/>
    <row r="141" s="35" customFormat="1" ht="18.75" customHeight="1" x14ac:dyDescent="0.25"/>
    <row r="142" s="35" customFormat="1" ht="18.75" customHeight="1" x14ac:dyDescent="0.25"/>
    <row r="143" s="35" customFormat="1" ht="18.75" customHeight="1" x14ac:dyDescent="0.25"/>
    <row r="144" s="35" customFormat="1" ht="18.75" customHeight="1" x14ac:dyDescent="0.25"/>
    <row r="145" s="35" customFormat="1" ht="18.75" customHeight="1" x14ac:dyDescent="0.25"/>
    <row r="146" s="35" customFormat="1" ht="18.75" customHeight="1" x14ac:dyDescent="0.25"/>
    <row r="147" s="35" customFormat="1" ht="18.75" customHeight="1" x14ac:dyDescent="0.25"/>
    <row r="148" s="35" customFormat="1" ht="18.75" customHeight="1" x14ac:dyDescent="0.25"/>
    <row r="149" s="35" customFormat="1" ht="18.75" customHeight="1" x14ac:dyDescent="0.25"/>
    <row r="150" s="35" customFormat="1" ht="18.75" customHeight="1" x14ac:dyDescent="0.25"/>
    <row r="151" s="35" customFormat="1" ht="18.75" customHeight="1" x14ac:dyDescent="0.25"/>
    <row r="152" s="35" customFormat="1" ht="18.75" customHeight="1" x14ac:dyDescent="0.25"/>
    <row r="153" s="35" customFormat="1" ht="18.75" customHeight="1" x14ac:dyDescent="0.25"/>
    <row r="154" s="35" customFormat="1" ht="18.75" customHeight="1" x14ac:dyDescent="0.25"/>
    <row r="155" s="35" customFormat="1" ht="18.75" customHeight="1" x14ac:dyDescent="0.25"/>
    <row r="156" s="35" customFormat="1" ht="18.75" customHeight="1" x14ac:dyDescent="0.25"/>
    <row r="157" s="35" customFormat="1" ht="18.75" customHeight="1" x14ac:dyDescent="0.25"/>
    <row r="158" s="35" customFormat="1" ht="18.75" customHeight="1" x14ac:dyDescent="0.25"/>
    <row r="159" s="35" customFormat="1" ht="18.75" customHeight="1" x14ac:dyDescent="0.25"/>
    <row r="160" s="35" customFormat="1" ht="18.75" customHeight="1" x14ac:dyDescent="0.25"/>
    <row r="161" s="35" customFormat="1" ht="18.75" customHeight="1" x14ac:dyDescent="0.25"/>
    <row r="162" s="35" customFormat="1" ht="18.75" customHeight="1" x14ac:dyDescent="0.25"/>
    <row r="163" s="35" customFormat="1" ht="18.75" customHeight="1" x14ac:dyDescent="0.25"/>
    <row r="164" s="35" customFormat="1" ht="18.75" customHeight="1" x14ac:dyDescent="0.25"/>
    <row r="165" s="35" customFormat="1" ht="18.75" customHeight="1" x14ac:dyDescent="0.25"/>
    <row r="166" s="35" customFormat="1" ht="18.75" customHeight="1" x14ac:dyDescent="0.25"/>
    <row r="167" s="35" customFormat="1" ht="18.75" customHeight="1" x14ac:dyDescent="0.25"/>
    <row r="168" s="35" customFormat="1" ht="18.75" customHeight="1" x14ac:dyDescent="0.25"/>
    <row r="169" s="35" customFormat="1" ht="18.75" customHeight="1" x14ac:dyDescent="0.25"/>
    <row r="170" s="35" customFormat="1" ht="18.75" customHeight="1" x14ac:dyDescent="0.25"/>
    <row r="171" s="35" customFormat="1" ht="18.75" customHeight="1" x14ac:dyDescent="0.25"/>
    <row r="172" s="35" customFormat="1" ht="18.75" customHeight="1" x14ac:dyDescent="0.25"/>
    <row r="173" s="35" customFormat="1" ht="18.75" customHeight="1" x14ac:dyDescent="0.25"/>
    <row r="174" s="35" customFormat="1" ht="18.75" customHeight="1" x14ac:dyDescent="0.25"/>
    <row r="175" s="35" customFormat="1" ht="18.75" customHeight="1" x14ac:dyDescent="0.25"/>
    <row r="176" s="35" customFormat="1" ht="18.75" customHeight="1" x14ac:dyDescent="0.25"/>
    <row r="177" s="35" customFormat="1" ht="18.75" customHeight="1" x14ac:dyDescent="0.25"/>
    <row r="178" s="35" customFormat="1" ht="18.75" customHeight="1" x14ac:dyDescent="0.25"/>
    <row r="179" s="35" customFormat="1" ht="18.75" customHeight="1" x14ac:dyDescent="0.25"/>
    <row r="180" s="35" customFormat="1" ht="18.75" customHeight="1" x14ac:dyDescent="0.25"/>
    <row r="181" s="35" customFormat="1" ht="18.75" customHeight="1" x14ac:dyDescent="0.25"/>
    <row r="182" s="35" customFormat="1" ht="18.75" customHeight="1" x14ac:dyDescent="0.25"/>
    <row r="183" s="35" customFormat="1" ht="18.75" customHeight="1" x14ac:dyDescent="0.25"/>
    <row r="184" s="35" customFormat="1" ht="18.75" customHeight="1" x14ac:dyDescent="0.25"/>
    <row r="185" s="35" customFormat="1" ht="18.75" customHeight="1" x14ac:dyDescent="0.25"/>
    <row r="186" s="35" customFormat="1" ht="18.75" customHeight="1" x14ac:dyDescent="0.25"/>
    <row r="187" s="35" customFormat="1" ht="18.75" customHeight="1" x14ac:dyDescent="0.25"/>
    <row r="188" s="35" customFormat="1" ht="18.75" customHeight="1" x14ac:dyDescent="0.25"/>
  </sheetData>
  <mergeCells count="163">
    <mergeCell ref="B57:AS57"/>
    <mergeCell ref="T51:T53"/>
    <mergeCell ref="Z51:Z53"/>
    <mergeCell ref="AF51:AF53"/>
    <mergeCell ref="AH51:AH53"/>
    <mergeCell ref="AN51:AN53"/>
    <mergeCell ref="B56:AS56"/>
    <mergeCell ref="T47:T49"/>
    <mergeCell ref="Z47:Z49"/>
    <mergeCell ref="AF47:AF49"/>
    <mergeCell ref="AH47:AH49"/>
    <mergeCell ref="AN47:AN49"/>
    <mergeCell ref="A51:B54"/>
    <mergeCell ref="D51:D53"/>
    <mergeCell ref="F51:F53"/>
    <mergeCell ref="L51:L53"/>
    <mergeCell ref="R51:R53"/>
    <mergeCell ref="A47:A50"/>
    <mergeCell ref="B47:B50"/>
    <mergeCell ref="D47:D49"/>
    <mergeCell ref="F47:F49"/>
    <mergeCell ref="L47:L49"/>
    <mergeCell ref="R47:R49"/>
    <mergeCell ref="R43:R45"/>
    <mergeCell ref="T43:T45"/>
    <mergeCell ref="Z43:Z45"/>
    <mergeCell ref="AF43:AF45"/>
    <mergeCell ref="AH43:AH45"/>
    <mergeCell ref="AN43:AN45"/>
    <mergeCell ref="T39:T41"/>
    <mergeCell ref="Z39:Z41"/>
    <mergeCell ref="AF39:AF41"/>
    <mergeCell ref="AH39:AH41"/>
    <mergeCell ref="AN39:AN41"/>
    <mergeCell ref="R39:R41"/>
    <mergeCell ref="A43:A46"/>
    <mergeCell ref="B43:B46"/>
    <mergeCell ref="D43:D45"/>
    <mergeCell ref="F43:F45"/>
    <mergeCell ref="L43:L45"/>
    <mergeCell ref="A39:A42"/>
    <mergeCell ref="B39:B42"/>
    <mergeCell ref="D39:D41"/>
    <mergeCell ref="F39:F41"/>
    <mergeCell ref="L39:L41"/>
    <mergeCell ref="R35:R37"/>
    <mergeCell ref="T35:T37"/>
    <mergeCell ref="Z35:Z37"/>
    <mergeCell ref="AF35:AF37"/>
    <mergeCell ref="AH35:AH37"/>
    <mergeCell ref="AN35:AN37"/>
    <mergeCell ref="T31:T33"/>
    <mergeCell ref="Z31:Z33"/>
    <mergeCell ref="AF31:AF33"/>
    <mergeCell ref="AH31:AH33"/>
    <mergeCell ref="AN31:AN33"/>
    <mergeCell ref="R31:R33"/>
    <mergeCell ref="A35:A38"/>
    <mergeCell ref="B35:B38"/>
    <mergeCell ref="D35:D37"/>
    <mergeCell ref="F35:F37"/>
    <mergeCell ref="L35:L37"/>
    <mergeCell ref="A31:A34"/>
    <mergeCell ref="B31:B34"/>
    <mergeCell ref="D31:D33"/>
    <mergeCell ref="F31:F33"/>
    <mergeCell ref="L31:L33"/>
    <mergeCell ref="R27:R29"/>
    <mergeCell ref="T27:T29"/>
    <mergeCell ref="Z27:Z29"/>
    <mergeCell ref="AF27:AF29"/>
    <mergeCell ref="AH27:AH29"/>
    <mergeCell ref="AN27:AN29"/>
    <mergeCell ref="T23:T25"/>
    <mergeCell ref="Z23:Z25"/>
    <mergeCell ref="AF23:AF25"/>
    <mergeCell ref="AH23:AH25"/>
    <mergeCell ref="AN23:AN25"/>
    <mergeCell ref="R23:R25"/>
    <mergeCell ref="A27:A30"/>
    <mergeCell ref="B27:B30"/>
    <mergeCell ref="D27:D29"/>
    <mergeCell ref="F27:F29"/>
    <mergeCell ref="L27:L29"/>
    <mergeCell ref="A23:A26"/>
    <mergeCell ref="B23:B26"/>
    <mergeCell ref="D23:D25"/>
    <mergeCell ref="F23:F25"/>
    <mergeCell ref="L23:L25"/>
    <mergeCell ref="R19:R21"/>
    <mergeCell ref="T19:T21"/>
    <mergeCell ref="Z19:Z21"/>
    <mergeCell ref="AF19:AF21"/>
    <mergeCell ref="AH19:AH21"/>
    <mergeCell ref="AN19:AN21"/>
    <mergeCell ref="T15:T17"/>
    <mergeCell ref="Z15:Z17"/>
    <mergeCell ref="AF15:AF17"/>
    <mergeCell ref="AH15:AH17"/>
    <mergeCell ref="AN15:AN17"/>
    <mergeCell ref="R15:R17"/>
    <mergeCell ref="A19:A22"/>
    <mergeCell ref="B19:B22"/>
    <mergeCell ref="D19:D21"/>
    <mergeCell ref="F19:F21"/>
    <mergeCell ref="L19:L21"/>
    <mergeCell ref="A15:A18"/>
    <mergeCell ref="B15:B18"/>
    <mergeCell ref="D15:D17"/>
    <mergeCell ref="F15:F17"/>
    <mergeCell ref="L15:L17"/>
    <mergeCell ref="T11:T13"/>
    <mergeCell ref="Z11:Z13"/>
    <mergeCell ref="AF11:AF13"/>
    <mergeCell ref="AH11:AH13"/>
    <mergeCell ref="AN11:AN13"/>
    <mergeCell ref="T7:T9"/>
    <mergeCell ref="Z7:Z9"/>
    <mergeCell ref="AF7:AF9"/>
    <mergeCell ref="AH7:AH9"/>
    <mergeCell ref="AN7:AN9"/>
    <mergeCell ref="A11:A14"/>
    <mergeCell ref="B11:B14"/>
    <mergeCell ref="D11:D13"/>
    <mergeCell ref="F11:F13"/>
    <mergeCell ref="L11:L13"/>
    <mergeCell ref="AH5:AH6"/>
    <mergeCell ref="AI5:AM5"/>
    <mergeCell ref="AN5:AN6"/>
    <mergeCell ref="AO5:AS5"/>
    <mergeCell ref="A7:A10"/>
    <mergeCell ref="B7:B10"/>
    <mergeCell ref="D7:D9"/>
    <mergeCell ref="F7:F9"/>
    <mergeCell ref="L7:L9"/>
    <mergeCell ref="R7:R9"/>
    <mergeCell ref="A3:A6"/>
    <mergeCell ref="B3:B6"/>
    <mergeCell ref="C3:C6"/>
    <mergeCell ref="D3:Q3"/>
    <mergeCell ref="R3:AE3"/>
    <mergeCell ref="AF3:AS3"/>
    <mergeCell ref="D4:D6"/>
    <mergeCell ref="E4:E6"/>
    <mergeCell ref="R11:R13"/>
    <mergeCell ref="AH4:AM4"/>
    <mergeCell ref="AN4:AS4"/>
    <mergeCell ref="F5:F6"/>
    <mergeCell ref="G5:K5"/>
    <mergeCell ref="L5:L6"/>
    <mergeCell ref="M5:Q5"/>
    <mergeCell ref="T5:T6"/>
    <mergeCell ref="U5:Y5"/>
    <mergeCell ref="Z5:Z6"/>
    <mergeCell ref="AA5:AE5"/>
    <mergeCell ref="R4:R6"/>
    <mergeCell ref="S4:S6"/>
    <mergeCell ref="T4:Y4"/>
    <mergeCell ref="Z4:AE4"/>
    <mergeCell ref="AF4:AF6"/>
    <mergeCell ref="AG4:AG6"/>
    <mergeCell ref="F4:K4"/>
    <mergeCell ref="L4:Q4"/>
  </mergeCells>
  <conditionalFormatting sqref="A1:AS6 A55:AS1048576 A7:C54 R10:AS10 AF19:AS54 AF7:AS9 AT1:XFD22 AF11:AS14 AT24:XFD1048576 AU23:XFD23">
    <cfRule type="cellIs" dxfId="52" priority="62" operator="equal">
      <formula>0</formula>
    </cfRule>
  </conditionalFormatting>
  <conditionalFormatting sqref="AF15:AS18">
    <cfRule type="cellIs" dxfId="51" priority="61" operator="equal">
      <formula>0</formula>
    </cfRule>
  </conditionalFormatting>
  <conditionalFormatting sqref="D47:Q54 D7:Q14 D31:Q38 D23:Q26">
    <cfRule type="cellIs" dxfId="50" priority="35" operator="equal">
      <formula>0</formula>
    </cfRule>
  </conditionalFormatting>
  <conditionalFormatting sqref="D39:Q42">
    <cfRule type="cellIs" dxfId="49" priority="34" operator="equal">
      <formula>0</formula>
    </cfRule>
  </conditionalFormatting>
  <conditionalFormatting sqref="D15:Q18">
    <cfRule type="cellIs" dxfId="48" priority="33" operator="equal">
      <formula>0</formula>
    </cfRule>
  </conditionalFormatting>
  <conditionalFormatting sqref="D27:Q30">
    <cfRule type="cellIs" dxfId="47" priority="32" operator="equal">
      <formula>0</formula>
    </cfRule>
  </conditionalFormatting>
  <conditionalFormatting sqref="D43:Q46">
    <cfRule type="cellIs" dxfId="46" priority="31" operator="equal">
      <formula>0</formula>
    </cfRule>
  </conditionalFormatting>
  <conditionalFormatting sqref="D19:Q22">
    <cfRule type="cellIs" dxfId="45" priority="30" operator="equal">
      <formula>0</formula>
    </cfRule>
  </conditionalFormatting>
  <conditionalFormatting sqref="R14:AE14 R42:AE42 R30:AE30 R18:AE18 R34:AE34 R22:AE22">
    <cfRule type="cellIs" dxfId="44" priority="29" operator="equal">
      <formula>0</formula>
    </cfRule>
  </conditionalFormatting>
  <conditionalFormatting sqref="R51:AE54">
    <cfRule type="cellIs" dxfId="43" priority="28" operator="equal">
      <formula>0</formula>
    </cfRule>
  </conditionalFormatting>
  <conditionalFormatting sqref="R35:AE38">
    <cfRule type="cellIs" dxfId="42" priority="27" operator="equal">
      <formula>0</formula>
    </cfRule>
  </conditionalFormatting>
  <conditionalFormatting sqref="R50:AE50">
    <cfRule type="cellIs" dxfId="41" priority="26" operator="equal">
      <formula>0</formula>
    </cfRule>
  </conditionalFormatting>
  <conditionalFormatting sqref="R26:AE26">
    <cfRule type="cellIs" dxfId="40" priority="25" operator="equal">
      <formula>0</formula>
    </cfRule>
  </conditionalFormatting>
  <conditionalFormatting sqref="R46:AE46">
    <cfRule type="cellIs" dxfId="39" priority="24" operator="equal">
      <formula>0</formula>
    </cfRule>
  </conditionalFormatting>
  <conditionalFormatting sqref="R43:AE45">
    <cfRule type="cellIs" dxfId="38" priority="16" operator="equal">
      <formula>0</formula>
    </cfRule>
  </conditionalFormatting>
  <conditionalFormatting sqref="R31:AE33">
    <cfRule type="cellIs" dxfId="37" priority="21" operator="equal">
      <formula>0</formula>
    </cfRule>
  </conditionalFormatting>
  <conditionalFormatting sqref="R11:Z13 AB11:AE13">
    <cfRule type="cellIs" dxfId="36" priority="12" operator="equal">
      <formula>0</formula>
    </cfRule>
  </conditionalFormatting>
  <conditionalFormatting sqref="R7:AE9">
    <cfRule type="cellIs" dxfId="35" priority="18" operator="equal">
      <formula>0</formula>
    </cfRule>
  </conditionalFormatting>
  <conditionalFormatting sqref="R23:AE25">
    <cfRule type="cellIs" dxfId="34" priority="14" operator="equal">
      <formula>0</formula>
    </cfRule>
  </conditionalFormatting>
  <conditionalFormatting sqref="R39:AE41">
    <cfRule type="cellIs" dxfId="33" priority="13" operator="equal">
      <formula>0</formula>
    </cfRule>
  </conditionalFormatting>
  <conditionalFormatting sqref="AA11">
    <cfRule type="cellIs" dxfId="32" priority="11" operator="equal">
      <formula>0</formula>
    </cfRule>
  </conditionalFormatting>
  <conditionalFormatting sqref="AA12:AA13">
    <cfRule type="cellIs" dxfId="31" priority="10" operator="equal">
      <formula>0</formula>
    </cfRule>
  </conditionalFormatting>
  <conditionalFormatting sqref="R15:AE17">
    <cfRule type="cellIs" dxfId="30" priority="6" operator="equal">
      <formula>0</formula>
    </cfRule>
  </conditionalFormatting>
  <conditionalFormatting sqref="R19:AE21">
    <cfRule type="cellIs" dxfId="29" priority="4" operator="equal">
      <formula>0</formula>
    </cfRule>
  </conditionalFormatting>
  <conditionalFormatting sqref="R27:AE29">
    <cfRule type="cellIs" dxfId="28" priority="3" operator="equal">
      <formula>0</formula>
    </cfRule>
  </conditionalFormatting>
  <conditionalFormatting sqref="R47:AE49">
    <cfRule type="cellIs" dxfId="27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scale="36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BL188"/>
  <sheetViews>
    <sheetView view="pageBreakPreview" zoomScale="60" zoomScaleNormal="55" workbookViewId="0">
      <pane xSplit="3" ySplit="6" topLeftCell="N7" activePane="bottomRight" state="frozen"/>
      <selection pane="topRight" activeCell="D1" sqref="D1"/>
      <selection pane="bottomLeft" activeCell="A7" sqref="A7"/>
      <selection pane="bottomRight" activeCell="AG46" sqref="AG46"/>
    </sheetView>
  </sheetViews>
  <sheetFormatPr defaultColWidth="8" defaultRowHeight="24" customHeight="1" x14ac:dyDescent="0.25"/>
  <cols>
    <col min="1" max="1" width="8" style="30"/>
    <col min="2" max="2" width="17.5703125" style="30" customWidth="1"/>
    <col min="3" max="3" width="21.5703125" style="30" customWidth="1"/>
    <col min="4" max="45" width="11" style="30" customWidth="1"/>
    <col min="46" max="46" width="41.42578125" style="30" customWidth="1"/>
    <col min="47" max="61" width="8" style="30"/>
    <col min="62" max="62" width="8" style="30" customWidth="1"/>
    <col min="63" max="63" width="14.85546875" style="30" customWidth="1"/>
    <col min="64" max="16384" width="8" style="30"/>
  </cols>
  <sheetData>
    <row r="1" spans="1:63" s="29" customFormat="1" ht="24" customHeight="1" x14ac:dyDescent="0.25">
      <c r="A1" s="28" t="s">
        <v>14</v>
      </c>
    </row>
    <row r="2" spans="1:63" ht="24" customHeight="1" thickBot="1" x14ac:dyDescent="0.3"/>
    <row r="3" spans="1:63" ht="24" customHeight="1" thickBot="1" x14ac:dyDescent="0.3">
      <c r="A3" s="156" t="s">
        <v>1</v>
      </c>
      <c r="B3" s="159" t="s">
        <v>0</v>
      </c>
      <c r="C3" s="178" t="s">
        <v>11</v>
      </c>
      <c r="D3" s="236">
        <v>2022</v>
      </c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8"/>
      <c r="R3" s="241">
        <v>2023</v>
      </c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3"/>
      <c r="AF3" s="236" t="s">
        <v>74</v>
      </c>
      <c r="AG3" s="237"/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7"/>
      <c r="AS3" s="238"/>
      <c r="AT3" s="102"/>
    </row>
    <row r="4" spans="1:63" ht="24" customHeight="1" x14ac:dyDescent="0.25">
      <c r="A4" s="157"/>
      <c r="B4" s="160"/>
      <c r="C4" s="179"/>
      <c r="D4" s="186" t="s">
        <v>20</v>
      </c>
      <c r="E4" s="150" t="s">
        <v>21</v>
      </c>
      <c r="F4" s="152" t="s">
        <v>5</v>
      </c>
      <c r="G4" s="153"/>
      <c r="H4" s="153"/>
      <c r="I4" s="153"/>
      <c r="J4" s="153"/>
      <c r="K4" s="154"/>
      <c r="L4" s="152" t="s">
        <v>10</v>
      </c>
      <c r="M4" s="153"/>
      <c r="N4" s="153"/>
      <c r="O4" s="153"/>
      <c r="P4" s="153"/>
      <c r="Q4" s="155"/>
      <c r="R4" s="156" t="s">
        <v>20</v>
      </c>
      <c r="S4" s="159" t="s">
        <v>21</v>
      </c>
      <c r="T4" s="244" t="s">
        <v>5</v>
      </c>
      <c r="U4" s="237"/>
      <c r="V4" s="237"/>
      <c r="W4" s="237"/>
      <c r="X4" s="237"/>
      <c r="Y4" s="185"/>
      <c r="Z4" s="244" t="s">
        <v>10</v>
      </c>
      <c r="AA4" s="237"/>
      <c r="AB4" s="237"/>
      <c r="AC4" s="237"/>
      <c r="AD4" s="237"/>
      <c r="AE4" s="238"/>
      <c r="AF4" s="186" t="s">
        <v>20</v>
      </c>
      <c r="AG4" s="150" t="s">
        <v>21</v>
      </c>
      <c r="AH4" s="152" t="s">
        <v>5</v>
      </c>
      <c r="AI4" s="153"/>
      <c r="AJ4" s="153"/>
      <c r="AK4" s="153"/>
      <c r="AL4" s="153"/>
      <c r="AM4" s="154"/>
      <c r="AN4" s="152" t="s">
        <v>10</v>
      </c>
      <c r="AO4" s="153"/>
      <c r="AP4" s="153"/>
      <c r="AQ4" s="153"/>
      <c r="AR4" s="153"/>
      <c r="AS4" s="155"/>
      <c r="AT4" s="102"/>
    </row>
    <row r="5" spans="1:63" ht="24" customHeight="1" x14ac:dyDescent="0.25">
      <c r="A5" s="157"/>
      <c r="B5" s="160"/>
      <c r="C5" s="179"/>
      <c r="D5" s="157"/>
      <c r="E5" s="160"/>
      <c r="F5" s="150" t="s">
        <v>16</v>
      </c>
      <c r="G5" s="152" t="s">
        <v>15</v>
      </c>
      <c r="H5" s="153"/>
      <c r="I5" s="153"/>
      <c r="J5" s="153"/>
      <c r="K5" s="154"/>
      <c r="L5" s="150" t="s">
        <v>16</v>
      </c>
      <c r="M5" s="152" t="s">
        <v>15</v>
      </c>
      <c r="N5" s="153"/>
      <c r="O5" s="153"/>
      <c r="P5" s="153"/>
      <c r="Q5" s="155"/>
      <c r="R5" s="157"/>
      <c r="S5" s="160"/>
      <c r="T5" s="150" t="s">
        <v>16</v>
      </c>
      <c r="U5" s="152" t="s">
        <v>15</v>
      </c>
      <c r="V5" s="153"/>
      <c r="W5" s="153"/>
      <c r="X5" s="153"/>
      <c r="Y5" s="154"/>
      <c r="Z5" s="150" t="s">
        <v>16</v>
      </c>
      <c r="AA5" s="152" t="s">
        <v>15</v>
      </c>
      <c r="AB5" s="153"/>
      <c r="AC5" s="153"/>
      <c r="AD5" s="153"/>
      <c r="AE5" s="155"/>
      <c r="AF5" s="157"/>
      <c r="AG5" s="160"/>
      <c r="AH5" s="150" t="s">
        <v>16</v>
      </c>
      <c r="AI5" s="152" t="s">
        <v>15</v>
      </c>
      <c r="AJ5" s="153"/>
      <c r="AK5" s="153"/>
      <c r="AL5" s="153"/>
      <c r="AM5" s="154"/>
      <c r="AN5" s="150" t="s">
        <v>16</v>
      </c>
      <c r="AO5" s="152" t="s">
        <v>15</v>
      </c>
      <c r="AP5" s="153"/>
      <c r="AQ5" s="153"/>
      <c r="AR5" s="153"/>
      <c r="AS5" s="155"/>
      <c r="AT5" s="102"/>
      <c r="BB5" s="30" t="s">
        <v>75</v>
      </c>
    </row>
    <row r="6" spans="1:63" s="33" customFormat="1" ht="72.75" customHeight="1" thickBot="1" x14ac:dyDescent="0.3">
      <c r="A6" s="158"/>
      <c r="B6" s="151"/>
      <c r="C6" s="180"/>
      <c r="D6" s="158"/>
      <c r="E6" s="151"/>
      <c r="F6" s="151"/>
      <c r="G6" s="31" t="s">
        <v>4</v>
      </c>
      <c r="H6" s="31" t="s">
        <v>6</v>
      </c>
      <c r="I6" s="31" t="s">
        <v>7</v>
      </c>
      <c r="J6" s="31" t="s">
        <v>8</v>
      </c>
      <c r="K6" s="31" t="s">
        <v>9</v>
      </c>
      <c r="L6" s="151"/>
      <c r="M6" s="31" t="s">
        <v>4</v>
      </c>
      <c r="N6" s="31" t="s">
        <v>6</v>
      </c>
      <c r="O6" s="31" t="s">
        <v>7</v>
      </c>
      <c r="P6" s="31" t="s">
        <v>8</v>
      </c>
      <c r="Q6" s="31" t="s">
        <v>9</v>
      </c>
      <c r="R6" s="158"/>
      <c r="S6" s="151"/>
      <c r="T6" s="151"/>
      <c r="U6" s="31" t="s">
        <v>4</v>
      </c>
      <c r="V6" s="31" t="s">
        <v>6</v>
      </c>
      <c r="W6" s="31" t="s">
        <v>7</v>
      </c>
      <c r="X6" s="31" t="s">
        <v>8</v>
      </c>
      <c r="Y6" s="31" t="s">
        <v>9</v>
      </c>
      <c r="Z6" s="151"/>
      <c r="AA6" s="31" t="s">
        <v>4</v>
      </c>
      <c r="AB6" s="31" t="s">
        <v>6</v>
      </c>
      <c r="AC6" s="31" t="s">
        <v>7</v>
      </c>
      <c r="AD6" s="31" t="s">
        <v>8</v>
      </c>
      <c r="AE6" s="32" t="s">
        <v>9</v>
      </c>
      <c r="AF6" s="158"/>
      <c r="AG6" s="151"/>
      <c r="AH6" s="151"/>
      <c r="AI6" s="31" t="s">
        <v>4</v>
      </c>
      <c r="AJ6" s="31" t="s">
        <v>6</v>
      </c>
      <c r="AK6" s="31" t="s">
        <v>7</v>
      </c>
      <c r="AL6" s="31" t="s">
        <v>8</v>
      </c>
      <c r="AM6" s="31" t="s">
        <v>9</v>
      </c>
      <c r="AN6" s="151"/>
      <c r="AO6" s="31" t="s">
        <v>4</v>
      </c>
      <c r="AP6" s="31" t="s">
        <v>6</v>
      </c>
      <c r="AQ6" s="31" t="s">
        <v>7</v>
      </c>
      <c r="AR6" s="31" t="s">
        <v>8</v>
      </c>
      <c r="AS6" s="32" t="s">
        <v>9</v>
      </c>
      <c r="AT6" s="103"/>
      <c r="AV6" s="33" t="s">
        <v>6</v>
      </c>
      <c r="AW6" s="33" t="s">
        <v>7</v>
      </c>
      <c r="AX6" s="33" t="s">
        <v>8</v>
      </c>
      <c r="AY6" s="33" t="s">
        <v>9</v>
      </c>
      <c r="BA6" s="33" t="s">
        <v>12</v>
      </c>
      <c r="BB6" s="33" t="s">
        <v>6</v>
      </c>
      <c r="BC6" s="33" t="s">
        <v>7</v>
      </c>
      <c r="BD6" s="33" t="s">
        <v>8</v>
      </c>
      <c r="BE6" s="33" t="s">
        <v>9</v>
      </c>
    </row>
    <row r="7" spans="1:63" s="35" customFormat="1" ht="24" customHeight="1" x14ac:dyDescent="0.25">
      <c r="A7" s="224">
        <v>1</v>
      </c>
      <c r="B7" s="226" t="s">
        <v>24</v>
      </c>
      <c r="C7" s="34" t="s">
        <v>2</v>
      </c>
      <c r="D7" s="217">
        <f>F7+L7</f>
        <v>453079</v>
      </c>
      <c r="E7" s="94">
        <f>G7+M7</f>
        <v>743</v>
      </c>
      <c r="F7" s="207">
        <v>23641</v>
      </c>
      <c r="G7" s="94">
        <f>SUM(H7:K7)</f>
        <v>743</v>
      </c>
      <c r="H7" s="94">
        <v>6</v>
      </c>
      <c r="I7" s="94">
        <v>4</v>
      </c>
      <c r="J7" s="94">
        <v>119</v>
      </c>
      <c r="K7" s="94">
        <v>614</v>
      </c>
      <c r="L7" s="207">
        <v>429438</v>
      </c>
      <c r="M7" s="94">
        <f>SUM(N7:Q7)</f>
        <v>0</v>
      </c>
      <c r="N7" s="94"/>
      <c r="O7" s="94"/>
      <c r="P7" s="94"/>
      <c r="Q7" s="23"/>
      <c r="R7" s="217">
        <f>T7+Z7</f>
        <v>458102</v>
      </c>
      <c r="S7" s="94">
        <f>U7+AA7</f>
        <v>739</v>
      </c>
      <c r="T7" s="240">
        <v>25320</v>
      </c>
      <c r="U7" s="94">
        <f>SUM(V7:Y7)</f>
        <v>739</v>
      </c>
      <c r="V7" s="94">
        <v>6</v>
      </c>
      <c r="W7" s="94">
        <v>4</v>
      </c>
      <c r="X7" s="94">
        <v>119</v>
      </c>
      <c r="Y7" s="94">
        <v>610</v>
      </c>
      <c r="Z7" s="240">
        <v>432782</v>
      </c>
      <c r="AA7" s="94">
        <f>SUM(AB7:AE7)</f>
        <v>0</v>
      </c>
      <c r="AB7" s="94"/>
      <c r="AC7" s="94"/>
      <c r="AD7" s="94"/>
      <c r="AE7" s="23"/>
      <c r="AF7" s="217">
        <f>AH7+AN7</f>
        <v>5023</v>
      </c>
      <c r="AG7" s="94">
        <f>AI7+AO7</f>
        <v>-4</v>
      </c>
      <c r="AH7" s="207">
        <f>T7-F7</f>
        <v>1679</v>
      </c>
      <c r="AI7" s="87">
        <f>SUM(AJ7:AM7)</f>
        <v>-4</v>
      </c>
      <c r="AJ7" s="94">
        <f>V7-H7</f>
        <v>0</v>
      </c>
      <c r="AK7" s="94">
        <f>W7-I7</f>
        <v>0</v>
      </c>
      <c r="AL7" s="94">
        <f>X7-J7</f>
        <v>0</v>
      </c>
      <c r="AM7" s="94">
        <f>Y7-K7</f>
        <v>-4</v>
      </c>
      <c r="AN7" s="207">
        <f>Z7-L7</f>
        <v>3344</v>
      </c>
      <c r="AO7" s="94">
        <f>SUM(AP7:AS7)</f>
        <v>0</v>
      </c>
      <c r="AP7" s="94">
        <f>AB7-N7</f>
        <v>0</v>
      </c>
      <c r="AQ7" s="94">
        <f>AC7-O7</f>
        <v>0</v>
      </c>
      <c r="AR7" s="94">
        <f>AD7-P7</f>
        <v>0</v>
      </c>
      <c r="AS7" s="23">
        <f>AE7-Q7</f>
        <v>0</v>
      </c>
      <c r="AT7" s="104"/>
      <c r="AU7" s="35">
        <f>AV7+AW7+AX7+AY7</f>
        <v>739</v>
      </c>
      <c r="AV7" s="35">
        <f t="shared" ref="AV7:AV23" si="0">V7+AB7</f>
        <v>6</v>
      </c>
      <c r="AW7" s="35">
        <f t="shared" ref="AW7:AW23" si="1">W7+AC7</f>
        <v>4</v>
      </c>
      <c r="AX7" s="35">
        <f t="shared" ref="AX7:AX23" si="2">X7+AD7</f>
        <v>119</v>
      </c>
      <c r="AY7" s="35">
        <f t="shared" ref="AY7:AY23" si="3">Y7+AE7</f>
        <v>610</v>
      </c>
      <c r="BA7" s="35">
        <v>739</v>
      </c>
      <c r="BF7" s="35" t="b">
        <f>AU7-BA7=0</f>
        <v>1</v>
      </c>
    </row>
    <row r="8" spans="1:63" s="35" customFormat="1" ht="24" customHeight="1" x14ac:dyDescent="0.25">
      <c r="A8" s="167"/>
      <c r="B8" s="170"/>
      <c r="C8" s="36" t="s">
        <v>3</v>
      </c>
      <c r="D8" s="174"/>
      <c r="E8" s="95">
        <f>G8+M8</f>
        <v>7271</v>
      </c>
      <c r="F8" s="176"/>
      <c r="G8" s="95">
        <f>SUM(H8:K8)</f>
        <v>7271</v>
      </c>
      <c r="H8" s="95">
        <v>80</v>
      </c>
      <c r="I8" s="95">
        <v>25</v>
      </c>
      <c r="J8" s="95">
        <v>1074</v>
      </c>
      <c r="K8" s="95">
        <v>6092</v>
      </c>
      <c r="L8" s="176"/>
      <c r="M8" s="95">
        <f>SUM(N8:Q8)</f>
        <v>0</v>
      </c>
      <c r="N8" s="95"/>
      <c r="O8" s="95"/>
      <c r="P8" s="95"/>
      <c r="Q8" s="22"/>
      <c r="R8" s="174"/>
      <c r="S8" s="95">
        <f>U8+AA8</f>
        <v>7304</v>
      </c>
      <c r="T8" s="209"/>
      <c r="U8" s="95">
        <f>SUM(V8:Y8)</f>
        <v>7304</v>
      </c>
      <c r="V8" s="95">
        <v>79</v>
      </c>
      <c r="W8" s="95">
        <v>28</v>
      </c>
      <c r="X8" s="95">
        <v>1036</v>
      </c>
      <c r="Y8" s="95">
        <v>6161</v>
      </c>
      <c r="Z8" s="209"/>
      <c r="AA8" s="95">
        <f>SUM(AB8:AE8)</f>
        <v>0</v>
      </c>
      <c r="AB8" s="95"/>
      <c r="AC8" s="95"/>
      <c r="AD8" s="95"/>
      <c r="AE8" s="22"/>
      <c r="AF8" s="174"/>
      <c r="AG8" s="95">
        <f>AI8+AO8</f>
        <v>33</v>
      </c>
      <c r="AH8" s="176"/>
      <c r="AI8" s="95">
        <f>SUM(AJ8:AM8)</f>
        <v>33</v>
      </c>
      <c r="AJ8" s="95">
        <f t="shared" ref="AJ8:AM9" si="4">V8-H8</f>
        <v>-1</v>
      </c>
      <c r="AK8" s="95">
        <f t="shared" si="4"/>
        <v>3</v>
      </c>
      <c r="AL8" s="95">
        <f t="shared" si="4"/>
        <v>-38</v>
      </c>
      <c r="AM8" s="95">
        <f t="shared" si="4"/>
        <v>69</v>
      </c>
      <c r="AN8" s="176"/>
      <c r="AO8" s="95">
        <f>SUM(AP8:AS8)</f>
        <v>0</v>
      </c>
      <c r="AP8" s="95">
        <f t="shared" ref="AP8:AS9" si="5">AB8-N8</f>
        <v>0</v>
      </c>
      <c r="AQ8" s="95">
        <f t="shared" si="5"/>
        <v>0</v>
      </c>
      <c r="AR8" s="95">
        <f t="shared" si="5"/>
        <v>0</v>
      </c>
      <c r="AS8" s="22">
        <f t="shared" si="5"/>
        <v>0</v>
      </c>
      <c r="AT8" s="104"/>
      <c r="AU8" s="35">
        <f t="shared" ref="AU8:AU54" si="6">AV8+AW8+AX8+AY8</f>
        <v>7304</v>
      </c>
      <c r="AV8" s="35">
        <f t="shared" si="0"/>
        <v>79</v>
      </c>
      <c r="AW8" s="35">
        <f t="shared" si="1"/>
        <v>28</v>
      </c>
      <c r="AX8" s="35">
        <f t="shared" si="2"/>
        <v>1036</v>
      </c>
      <c r="AY8" s="35">
        <f t="shared" si="3"/>
        <v>6161</v>
      </c>
      <c r="BA8" s="35">
        <v>7304</v>
      </c>
      <c r="BF8" s="35" t="b">
        <f t="shared" ref="BF8:BJ50" si="7">AU8-BA8=0</f>
        <v>1</v>
      </c>
    </row>
    <row r="9" spans="1:63" s="35" customFormat="1" ht="24" customHeight="1" x14ac:dyDescent="0.25">
      <c r="A9" s="167"/>
      <c r="B9" s="170"/>
      <c r="C9" s="36" t="s">
        <v>13</v>
      </c>
      <c r="D9" s="175"/>
      <c r="E9" s="95">
        <f>G9+M9</f>
        <v>501739</v>
      </c>
      <c r="F9" s="177"/>
      <c r="G9" s="95">
        <f>SUM(H9:K9)</f>
        <v>70826</v>
      </c>
      <c r="H9" s="95">
        <v>36</v>
      </c>
      <c r="I9" s="95">
        <v>19</v>
      </c>
      <c r="J9" s="95">
        <v>2505</v>
      </c>
      <c r="K9" s="95">
        <v>68266</v>
      </c>
      <c r="L9" s="177"/>
      <c r="M9" s="95">
        <f>SUM(N9:Q9)</f>
        <v>430913</v>
      </c>
      <c r="N9" s="95"/>
      <c r="O9" s="95"/>
      <c r="P9" s="95"/>
      <c r="Q9" s="22">
        <v>430913</v>
      </c>
      <c r="R9" s="175"/>
      <c r="S9" s="95">
        <f>U9+AA9</f>
        <v>507672</v>
      </c>
      <c r="T9" s="210"/>
      <c r="U9" s="95">
        <f>SUM(V9:Y9)</f>
        <v>72627</v>
      </c>
      <c r="V9" s="95">
        <v>80</v>
      </c>
      <c r="W9" s="95">
        <v>21</v>
      </c>
      <c r="X9" s="95">
        <v>2653</v>
      </c>
      <c r="Y9" s="95">
        <v>69873</v>
      </c>
      <c r="Z9" s="210"/>
      <c r="AA9" s="95">
        <f>SUM(AB9:AE9)</f>
        <v>435045</v>
      </c>
      <c r="AB9" s="95"/>
      <c r="AC9" s="95"/>
      <c r="AD9" s="95"/>
      <c r="AE9" s="22">
        <v>435045</v>
      </c>
      <c r="AF9" s="175"/>
      <c r="AG9" s="95">
        <f>AI9+AO9</f>
        <v>5933</v>
      </c>
      <c r="AH9" s="177"/>
      <c r="AI9" s="95">
        <f>SUM(AJ9:AM9)</f>
        <v>1801</v>
      </c>
      <c r="AJ9" s="95">
        <f t="shared" si="4"/>
        <v>44</v>
      </c>
      <c r="AK9" s="95">
        <f t="shared" si="4"/>
        <v>2</v>
      </c>
      <c r="AL9" s="95">
        <f t="shared" si="4"/>
        <v>148</v>
      </c>
      <c r="AM9" s="95">
        <f t="shared" si="4"/>
        <v>1607</v>
      </c>
      <c r="AN9" s="177"/>
      <c r="AO9" s="95">
        <f>SUM(AP9:AS9)</f>
        <v>4132</v>
      </c>
      <c r="AP9" s="95">
        <f t="shared" si="5"/>
        <v>0</v>
      </c>
      <c r="AQ9" s="95">
        <f t="shared" si="5"/>
        <v>0</v>
      </c>
      <c r="AR9" s="95">
        <f t="shared" si="5"/>
        <v>0</v>
      </c>
      <c r="AS9" s="22">
        <f t="shared" si="5"/>
        <v>4132</v>
      </c>
      <c r="AT9" s="104"/>
      <c r="AU9" s="35">
        <f t="shared" si="6"/>
        <v>507672</v>
      </c>
      <c r="AV9" s="35">
        <f t="shared" si="0"/>
        <v>80</v>
      </c>
      <c r="AW9" s="35">
        <f t="shared" si="1"/>
        <v>21</v>
      </c>
      <c r="AX9" s="35">
        <f t="shared" si="2"/>
        <v>2653</v>
      </c>
      <c r="AY9" s="35">
        <f t="shared" si="3"/>
        <v>504918</v>
      </c>
      <c r="BA9" s="35">
        <v>507672</v>
      </c>
      <c r="BF9" s="35" t="b">
        <f t="shared" si="7"/>
        <v>1</v>
      </c>
    </row>
    <row r="10" spans="1:63" s="35" customFormat="1" ht="24" customHeight="1" x14ac:dyDescent="0.25">
      <c r="A10" s="228"/>
      <c r="B10" s="229"/>
      <c r="C10" s="43" t="s">
        <v>12</v>
      </c>
      <c r="D10" s="25">
        <f t="shared" ref="D10" si="8">SUM(D7:D9)</f>
        <v>453079</v>
      </c>
      <c r="E10" s="26">
        <f>SUM(E7:E9)</f>
        <v>509753</v>
      </c>
      <c r="F10" s="26">
        <f t="shared" ref="F10" si="9">SUM(F7:F9)</f>
        <v>23641</v>
      </c>
      <c r="G10" s="26">
        <f>SUM(G7:G9)</f>
        <v>78840</v>
      </c>
      <c r="H10" s="26">
        <f t="shared" ref="H10:Q10" si="10">SUM(H7:H9)</f>
        <v>122</v>
      </c>
      <c r="I10" s="26">
        <f t="shared" si="10"/>
        <v>48</v>
      </c>
      <c r="J10" s="26">
        <f t="shared" si="10"/>
        <v>3698</v>
      </c>
      <c r="K10" s="26">
        <f t="shared" si="10"/>
        <v>74972</v>
      </c>
      <c r="L10" s="26">
        <f t="shared" si="10"/>
        <v>429438</v>
      </c>
      <c r="M10" s="26">
        <f t="shared" si="10"/>
        <v>430913</v>
      </c>
      <c r="N10" s="26">
        <f t="shared" si="10"/>
        <v>0</v>
      </c>
      <c r="O10" s="26">
        <f t="shared" si="10"/>
        <v>0</v>
      </c>
      <c r="P10" s="26">
        <f t="shared" si="10"/>
        <v>0</v>
      </c>
      <c r="Q10" s="27">
        <f t="shared" si="10"/>
        <v>430913</v>
      </c>
      <c r="R10" s="25">
        <f t="shared" ref="R10:AE10" si="11">SUM(R7:R9)</f>
        <v>458102</v>
      </c>
      <c r="S10" s="26">
        <f>SUM(S7:S9)</f>
        <v>515715</v>
      </c>
      <c r="T10" s="26">
        <f t="shared" si="11"/>
        <v>25320</v>
      </c>
      <c r="U10" s="26">
        <f>SUM(U7:U9)</f>
        <v>80670</v>
      </c>
      <c r="V10" s="26">
        <f t="shared" si="11"/>
        <v>165</v>
      </c>
      <c r="W10" s="26">
        <f t="shared" si="11"/>
        <v>53</v>
      </c>
      <c r="X10" s="26">
        <f t="shared" si="11"/>
        <v>3808</v>
      </c>
      <c r="Y10" s="26">
        <f t="shared" si="11"/>
        <v>76644</v>
      </c>
      <c r="Z10" s="26">
        <f t="shared" si="11"/>
        <v>432782</v>
      </c>
      <c r="AA10" s="26">
        <f t="shared" si="11"/>
        <v>435045</v>
      </c>
      <c r="AB10" s="26">
        <f t="shared" si="11"/>
        <v>0</v>
      </c>
      <c r="AC10" s="26">
        <f t="shared" si="11"/>
        <v>0</v>
      </c>
      <c r="AD10" s="26">
        <f t="shared" si="11"/>
        <v>0</v>
      </c>
      <c r="AE10" s="27">
        <f t="shared" si="11"/>
        <v>435045</v>
      </c>
      <c r="AF10" s="44">
        <f>SUM(AF7:AF9)</f>
        <v>5023</v>
      </c>
      <c r="AG10" s="26">
        <f t="shared" ref="AG10:AS10" si="12">SUM(AG7:AG9)</f>
        <v>5962</v>
      </c>
      <c r="AH10" s="89">
        <f t="shared" si="12"/>
        <v>1679</v>
      </c>
      <c r="AI10" s="89">
        <f t="shared" si="12"/>
        <v>1830</v>
      </c>
      <c r="AJ10" s="26">
        <f t="shared" si="12"/>
        <v>43</v>
      </c>
      <c r="AK10" s="26">
        <f t="shared" si="12"/>
        <v>5</v>
      </c>
      <c r="AL10" s="26">
        <f t="shared" si="12"/>
        <v>110</v>
      </c>
      <c r="AM10" s="26">
        <f t="shared" si="12"/>
        <v>1672</v>
      </c>
      <c r="AN10" s="26">
        <f t="shared" si="12"/>
        <v>3344</v>
      </c>
      <c r="AO10" s="26">
        <f t="shared" si="12"/>
        <v>4132</v>
      </c>
      <c r="AP10" s="26">
        <f t="shared" si="12"/>
        <v>0</v>
      </c>
      <c r="AQ10" s="26">
        <f t="shared" si="12"/>
        <v>0</v>
      </c>
      <c r="AR10" s="26">
        <f t="shared" si="12"/>
        <v>0</v>
      </c>
      <c r="AS10" s="27">
        <f t="shared" si="12"/>
        <v>4132</v>
      </c>
      <c r="AT10" s="105"/>
      <c r="AU10" s="29">
        <f t="shared" si="6"/>
        <v>515715</v>
      </c>
      <c r="AV10" s="37">
        <f t="shared" si="0"/>
        <v>165</v>
      </c>
      <c r="AW10" s="37">
        <f t="shared" si="1"/>
        <v>53</v>
      </c>
      <c r="AX10" s="35">
        <f t="shared" si="2"/>
        <v>3808</v>
      </c>
      <c r="AY10" s="35">
        <f t="shared" si="3"/>
        <v>511689</v>
      </c>
      <c r="BA10" s="35">
        <f>SUM(BA7:BA9)</f>
        <v>515715</v>
      </c>
      <c r="BB10" s="35">
        <v>165</v>
      </c>
      <c r="BC10" s="35">
        <v>53</v>
      </c>
      <c r="BD10" s="35">
        <v>3808</v>
      </c>
      <c r="BE10" s="35">
        <v>511689</v>
      </c>
      <c r="BF10" s="35" t="b">
        <f t="shared" si="7"/>
        <v>1</v>
      </c>
      <c r="BG10" s="35" t="b">
        <f t="shared" si="7"/>
        <v>1</v>
      </c>
      <c r="BH10" s="35" t="b">
        <f t="shared" si="7"/>
        <v>1</v>
      </c>
      <c r="BI10" s="35" t="b">
        <f t="shared" si="7"/>
        <v>1</v>
      </c>
      <c r="BJ10" s="35" t="b">
        <f t="shared" si="7"/>
        <v>1</v>
      </c>
    </row>
    <row r="11" spans="1:63" s="35" customFormat="1" ht="24" customHeight="1" x14ac:dyDescent="0.25">
      <c r="A11" s="166">
        <v>2</v>
      </c>
      <c r="B11" s="169" t="s">
        <v>25</v>
      </c>
      <c r="C11" s="36" t="s">
        <v>2</v>
      </c>
      <c r="D11" s="201">
        <f t="shared" ref="D11" si="13">F11+L11</f>
        <v>149924</v>
      </c>
      <c r="E11" s="95">
        <f t="shared" ref="E11:E13" si="14">G11+M11</f>
        <v>2</v>
      </c>
      <c r="F11" s="197">
        <v>5036</v>
      </c>
      <c r="G11" s="95">
        <f t="shared" ref="G11:G13" si="15">SUM(H11:K11)</f>
        <v>2</v>
      </c>
      <c r="H11" s="95">
        <v>2</v>
      </c>
      <c r="I11" s="95">
        <v>0</v>
      </c>
      <c r="J11" s="95">
        <v>0</v>
      </c>
      <c r="K11" s="95">
        <v>0</v>
      </c>
      <c r="L11" s="197">
        <v>144888</v>
      </c>
      <c r="M11" s="95">
        <f t="shared" ref="M11:M13" si="16">SUM(N11:Q11)</f>
        <v>0</v>
      </c>
      <c r="N11" s="95"/>
      <c r="O11" s="95"/>
      <c r="P11" s="95"/>
      <c r="Q11" s="22"/>
      <c r="R11" s="201">
        <f t="shared" ref="R11:S13" si="17">T11+Z11</f>
        <v>150387</v>
      </c>
      <c r="S11" s="94">
        <f t="shared" si="17"/>
        <v>1</v>
      </c>
      <c r="T11" s="239">
        <v>5266</v>
      </c>
      <c r="U11" s="94">
        <f t="shared" ref="U11:U13" si="18">SUM(V11:Y11)</f>
        <v>1</v>
      </c>
      <c r="V11" s="96">
        <v>1</v>
      </c>
      <c r="W11" s="96">
        <v>0</v>
      </c>
      <c r="X11" s="96">
        <v>0</v>
      </c>
      <c r="Y11" s="96">
        <v>0</v>
      </c>
      <c r="Z11" s="239">
        <v>145121</v>
      </c>
      <c r="AA11" s="94">
        <f t="shared" ref="AA11:AA13" si="19">SUM(AB11:AE11)</f>
        <v>0</v>
      </c>
      <c r="AB11" s="96">
        <v>0</v>
      </c>
      <c r="AC11" s="96">
        <v>0</v>
      </c>
      <c r="AD11" s="96">
        <v>0</v>
      </c>
      <c r="AE11" s="107">
        <v>0</v>
      </c>
      <c r="AF11" s="201">
        <f t="shared" ref="AF11:AG13" si="20">AH11+AN11</f>
        <v>463</v>
      </c>
      <c r="AG11" s="95">
        <f t="shared" si="20"/>
        <v>-1</v>
      </c>
      <c r="AH11" s="197">
        <f>T11-F11</f>
        <v>230</v>
      </c>
      <c r="AI11" s="88">
        <f>SUM(AJ11:AM11)</f>
        <v>-1</v>
      </c>
      <c r="AJ11" s="95">
        <f t="shared" ref="AJ11:AN13" si="21">V11-H11</f>
        <v>-1</v>
      </c>
      <c r="AK11" s="95">
        <f t="shared" si="21"/>
        <v>0</v>
      </c>
      <c r="AL11" s="95">
        <f t="shared" si="21"/>
        <v>0</v>
      </c>
      <c r="AM11" s="95">
        <f t="shared" si="21"/>
        <v>0</v>
      </c>
      <c r="AN11" s="197">
        <f t="shared" si="21"/>
        <v>233</v>
      </c>
      <c r="AO11" s="95">
        <f>SUM(AP11:AS11)</f>
        <v>0</v>
      </c>
      <c r="AP11" s="95">
        <f t="shared" ref="AP11:AS13" si="22">AB11-N11</f>
        <v>0</v>
      </c>
      <c r="AQ11" s="95">
        <f t="shared" si="22"/>
        <v>0</v>
      </c>
      <c r="AR11" s="95">
        <f t="shared" si="22"/>
        <v>0</v>
      </c>
      <c r="AS11" s="22">
        <f t="shared" si="22"/>
        <v>0</v>
      </c>
      <c r="AT11" s="104"/>
      <c r="AU11" s="35">
        <f t="shared" si="6"/>
        <v>1</v>
      </c>
      <c r="AV11" s="35">
        <f t="shared" si="0"/>
        <v>1</v>
      </c>
      <c r="AW11" s="35">
        <f t="shared" si="1"/>
        <v>0</v>
      </c>
      <c r="AX11" s="35">
        <f t="shared" si="2"/>
        <v>0</v>
      </c>
      <c r="AY11" s="35">
        <f t="shared" si="3"/>
        <v>0</v>
      </c>
      <c r="BA11" s="35">
        <v>1</v>
      </c>
      <c r="BF11" s="35" t="b">
        <f>AU11-BA11=0</f>
        <v>1</v>
      </c>
    </row>
    <row r="12" spans="1:63" s="35" customFormat="1" ht="24" customHeight="1" x14ac:dyDescent="0.25">
      <c r="A12" s="167"/>
      <c r="B12" s="170"/>
      <c r="C12" s="36" t="s">
        <v>3</v>
      </c>
      <c r="D12" s="174"/>
      <c r="E12" s="95">
        <f t="shared" si="14"/>
        <v>237</v>
      </c>
      <c r="F12" s="176"/>
      <c r="G12" s="95">
        <f t="shared" si="15"/>
        <v>237</v>
      </c>
      <c r="H12" s="95">
        <v>46</v>
      </c>
      <c r="I12" s="95">
        <v>4</v>
      </c>
      <c r="J12" s="95">
        <v>169</v>
      </c>
      <c r="K12" s="95">
        <v>18</v>
      </c>
      <c r="L12" s="176"/>
      <c r="M12" s="95">
        <f t="shared" si="16"/>
        <v>0</v>
      </c>
      <c r="N12" s="95"/>
      <c r="O12" s="95"/>
      <c r="P12" s="95"/>
      <c r="Q12" s="22"/>
      <c r="R12" s="174"/>
      <c r="S12" s="95">
        <f t="shared" si="17"/>
        <v>104</v>
      </c>
      <c r="T12" s="209"/>
      <c r="U12" s="95">
        <f t="shared" si="18"/>
        <v>104</v>
      </c>
      <c r="V12" s="108">
        <v>43</v>
      </c>
      <c r="W12" s="108">
        <v>4</v>
      </c>
      <c r="X12" s="108">
        <v>38</v>
      </c>
      <c r="Y12" s="108">
        <v>19</v>
      </c>
      <c r="Z12" s="209"/>
      <c r="AA12" s="95">
        <f t="shared" si="19"/>
        <v>0</v>
      </c>
      <c r="AB12" s="108">
        <v>0</v>
      </c>
      <c r="AC12" s="108">
        <v>0</v>
      </c>
      <c r="AD12" s="108">
        <v>0</v>
      </c>
      <c r="AE12" s="109">
        <v>0</v>
      </c>
      <c r="AF12" s="174"/>
      <c r="AG12" s="95">
        <f t="shared" si="20"/>
        <v>-133</v>
      </c>
      <c r="AH12" s="176"/>
      <c r="AI12" s="95">
        <f>SUM(AJ12:AM12)</f>
        <v>-133</v>
      </c>
      <c r="AJ12" s="95">
        <f t="shared" si="21"/>
        <v>-3</v>
      </c>
      <c r="AK12" s="95">
        <f t="shared" si="21"/>
        <v>0</v>
      </c>
      <c r="AL12" s="95">
        <f t="shared" si="21"/>
        <v>-131</v>
      </c>
      <c r="AM12" s="95">
        <f t="shared" si="21"/>
        <v>1</v>
      </c>
      <c r="AN12" s="176"/>
      <c r="AO12" s="95">
        <f>SUM(AP12:AS12)</f>
        <v>0</v>
      </c>
      <c r="AP12" s="95">
        <f t="shared" si="22"/>
        <v>0</v>
      </c>
      <c r="AQ12" s="95">
        <f t="shared" si="22"/>
        <v>0</v>
      </c>
      <c r="AR12" s="95">
        <f t="shared" si="22"/>
        <v>0</v>
      </c>
      <c r="AS12" s="22">
        <f t="shared" si="22"/>
        <v>0</v>
      </c>
      <c r="AT12" s="104"/>
      <c r="AU12" s="35">
        <f t="shared" si="6"/>
        <v>104</v>
      </c>
      <c r="AV12" s="35">
        <f t="shared" si="0"/>
        <v>43</v>
      </c>
      <c r="AW12" s="35">
        <f t="shared" si="1"/>
        <v>4</v>
      </c>
      <c r="AX12" s="35">
        <f t="shared" si="2"/>
        <v>38</v>
      </c>
      <c r="AY12" s="35">
        <f t="shared" si="3"/>
        <v>19</v>
      </c>
      <c r="BA12" s="35">
        <v>104</v>
      </c>
      <c r="BF12" s="35" t="b">
        <f t="shared" si="7"/>
        <v>1</v>
      </c>
    </row>
    <row r="13" spans="1:63" s="35" customFormat="1" ht="24" customHeight="1" x14ac:dyDescent="0.25">
      <c r="A13" s="167"/>
      <c r="B13" s="170"/>
      <c r="C13" s="36" t="s">
        <v>13</v>
      </c>
      <c r="D13" s="175"/>
      <c r="E13" s="95">
        <f t="shared" si="14"/>
        <v>173694</v>
      </c>
      <c r="F13" s="177"/>
      <c r="G13" s="95">
        <f t="shared" si="15"/>
        <v>19900</v>
      </c>
      <c r="H13" s="95">
        <v>28</v>
      </c>
      <c r="I13" s="95">
        <v>7</v>
      </c>
      <c r="J13" s="95">
        <v>2207</v>
      </c>
      <c r="K13" s="95">
        <v>17658</v>
      </c>
      <c r="L13" s="177"/>
      <c r="M13" s="95">
        <f t="shared" si="16"/>
        <v>153794</v>
      </c>
      <c r="N13" s="95"/>
      <c r="O13" s="95"/>
      <c r="P13" s="95"/>
      <c r="Q13" s="22">
        <v>153794</v>
      </c>
      <c r="R13" s="175"/>
      <c r="S13" s="95">
        <f t="shared" si="17"/>
        <v>174908</v>
      </c>
      <c r="T13" s="210"/>
      <c r="U13" s="95">
        <f t="shared" si="18"/>
        <v>20878</v>
      </c>
      <c r="V13" s="108">
        <v>25</v>
      </c>
      <c r="W13" s="108">
        <v>7</v>
      </c>
      <c r="X13" s="108">
        <v>2786</v>
      </c>
      <c r="Y13" s="108">
        <v>18060</v>
      </c>
      <c r="Z13" s="210"/>
      <c r="AA13" s="95">
        <f t="shared" si="19"/>
        <v>154030</v>
      </c>
      <c r="AB13" s="108">
        <v>0</v>
      </c>
      <c r="AC13" s="108">
        <v>0</v>
      </c>
      <c r="AD13" s="108">
        <v>0</v>
      </c>
      <c r="AE13" s="109">
        <v>154030</v>
      </c>
      <c r="AF13" s="175"/>
      <c r="AG13" s="95">
        <f t="shared" si="20"/>
        <v>1214</v>
      </c>
      <c r="AH13" s="177"/>
      <c r="AI13" s="95">
        <f>SUM(AJ13:AM13)</f>
        <v>978</v>
      </c>
      <c r="AJ13" s="95">
        <f t="shared" si="21"/>
        <v>-3</v>
      </c>
      <c r="AK13" s="95">
        <f t="shared" si="21"/>
        <v>0</v>
      </c>
      <c r="AL13" s="95">
        <f t="shared" si="21"/>
        <v>579</v>
      </c>
      <c r="AM13" s="95">
        <f t="shared" si="21"/>
        <v>402</v>
      </c>
      <c r="AN13" s="177"/>
      <c r="AO13" s="95">
        <f>SUM(AP13:AS13)</f>
        <v>236</v>
      </c>
      <c r="AP13" s="95">
        <f t="shared" si="22"/>
        <v>0</v>
      </c>
      <c r="AQ13" s="95">
        <f t="shared" si="22"/>
        <v>0</v>
      </c>
      <c r="AR13" s="95">
        <f t="shared" si="22"/>
        <v>0</v>
      </c>
      <c r="AS13" s="22">
        <f t="shared" si="22"/>
        <v>236</v>
      </c>
      <c r="AT13" s="104"/>
      <c r="AU13" s="35">
        <f t="shared" si="6"/>
        <v>174908</v>
      </c>
      <c r="AV13" s="35">
        <f t="shared" si="0"/>
        <v>25</v>
      </c>
      <c r="AW13" s="35">
        <f t="shared" si="1"/>
        <v>7</v>
      </c>
      <c r="AX13" s="35">
        <f t="shared" si="2"/>
        <v>2786</v>
      </c>
      <c r="AY13" s="35">
        <f t="shared" si="3"/>
        <v>172090</v>
      </c>
      <c r="BA13" s="35">
        <v>174908</v>
      </c>
      <c r="BF13" s="35" t="b">
        <f t="shared" si="7"/>
        <v>1</v>
      </c>
    </row>
    <row r="14" spans="1:63" s="35" customFormat="1" ht="24" customHeight="1" x14ac:dyDescent="0.25">
      <c r="A14" s="228"/>
      <c r="B14" s="229"/>
      <c r="C14" s="43" t="s">
        <v>12</v>
      </c>
      <c r="D14" s="25">
        <f t="shared" ref="D14:Q14" si="23">SUM(D11:D13)</f>
        <v>149924</v>
      </c>
      <c r="E14" s="26">
        <f t="shared" si="23"/>
        <v>173933</v>
      </c>
      <c r="F14" s="26">
        <f t="shared" si="23"/>
        <v>5036</v>
      </c>
      <c r="G14" s="26">
        <f t="shared" si="23"/>
        <v>20139</v>
      </c>
      <c r="H14" s="26">
        <f t="shared" si="23"/>
        <v>76</v>
      </c>
      <c r="I14" s="26">
        <f t="shared" si="23"/>
        <v>11</v>
      </c>
      <c r="J14" s="26">
        <f t="shared" si="23"/>
        <v>2376</v>
      </c>
      <c r="K14" s="26">
        <f t="shared" si="23"/>
        <v>17676</v>
      </c>
      <c r="L14" s="26">
        <f t="shared" si="23"/>
        <v>144888</v>
      </c>
      <c r="M14" s="26">
        <f t="shared" si="23"/>
        <v>153794</v>
      </c>
      <c r="N14" s="26">
        <f t="shared" si="23"/>
        <v>0</v>
      </c>
      <c r="O14" s="26">
        <f t="shared" si="23"/>
        <v>0</v>
      </c>
      <c r="P14" s="26">
        <f t="shared" si="23"/>
        <v>0</v>
      </c>
      <c r="Q14" s="27">
        <f t="shared" si="23"/>
        <v>153794</v>
      </c>
      <c r="R14" s="25">
        <f t="shared" ref="R14:AE14" si="24">SUM(R11:R13)</f>
        <v>150387</v>
      </c>
      <c r="S14" s="26">
        <f t="shared" si="24"/>
        <v>175013</v>
      </c>
      <c r="T14" s="26">
        <f t="shared" si="24"/>
        <v>5266</v>
      </c>
      <c r="U14" s="26">
        <f t="shared" si="24"/>
        <v>20983</v>
      </c>
      <c r="V14" s="26">
        <f t="shared" si="24"/>
        <v>69</v>
      </c>
      <c r="W14" s="26">
        <f t="shared" si="24"/>
        <v>11</v>
      </c>
      <c r="X14" s="26">
        <f t="shared" si="24"/>
        <v>2824</v>
      </c>
      <c r="Y14" s="26">
        <f t="shared" si="24"/>
        <v>18079</v>
      </c>
      <c r="Z14" s="26">
        <f t="shared" si="24"/>
        <v>145121</v>
      </c>
      <c r="AA14" s="26">
        <f t="shared" si="24"/>
        <v>154030</v>
      </c>
      <c r="AB14" s="26">
        <f t="shared" si="24"/>
        <v>0</v>
      </c>
      <c r="AC14" s="26">
        <f t="shared" si="24"/>
        <v>0</v>
      </c>
      <c r="AD14" s="26">
        <f t="shared" si="24"/>
        <v>0</v>
      </c>
      <c r="AE14" s="27">
        <f t="shared" si="24"/>
        <v>154030</v>
      </c>
      <c r="AF14" s="44">
        <f t="shared" ref="AF14:AS14" si="25">SUM(AF11:AF13)</f>
        <v>463</v>
      </c>
      <c r="AG14" s="26">
        <f t="shared" si="25"/>
        <v>1080</v>
      </c>
      <c r="AH14" s="26">
        <f t="shared" si="25"/>
        <v>230</v>
      </c>
      <c r="AI14" s="26">
        <f t="shared" si="25"/>
        <v>844</v>
      </c>
      <c r="AJ14" s="26">
        <f t="shared" si="25"/>
        <v>-7</v>
      </c>
      <c r="AK14" s="26">
        <f t="shared" si="25"/>
        <v>0</v>
      </c>
      <c r="AL14" s="26">
        <f t="shared" si="25"/>
        <v>448</v>
      </c>
      <c r="AM14" s="26">
        <f t="shared" si="25"/>
        <v>403</v>
      </c>
      <c r="AN14" s="84">
        <f t="shared" si="25"/>
        <v>233</v>
      </c>
      <c r="AO14" s="84">
        <f t="shared" si="25"/>
        <v>236</v>
      </c>
      <c r="AP14" s="26">
        <f t="shared" si="25"/>
        <v>0</v>
      </c>
      <c r="AQ14" s="26">
        <f t="shared" si="25"/>
        <v>0</v>
      </c>
      <c r="AR14" s="26">
        <f t="shared" si="25"/>
        <v>0</v>
      </c>
      <c r="AS14" s="27">
        <f t="shared" si="25"/>
        <v>236</v>
      </c>
      <c r="AT14" s="105"/>
      <c r="AU14" s="100">
        <f t="shared" si="6"/>
        <v>175013</v>
      </c>
      <c r="AV14" s="101">
        <f t="shared" si="0"/>
        <v>69</v>
      </c>
      <c r="AW14" s="101">
        <f t="shared" si="1"/>
        <v>11</v>
      </c>
      <c r="AX14" s="101">
        <f t="shared" si="2"/>
        <v>2824</v>
      </c>
      <c r="AY14" s="101">
        <f t="shared" si="3"/>
        <v>172109</v>
      </c>
      <c r="AZ14" s="101"/>
      <c r="BA14" s="101">
        <f>SUM(BA11:BA13)</f>
        <v>175013</v>
      </c>
      <c r="BB14" s="35">
        <v>69</v>
      </c>
      <c r="BC14" s="35">
        <v>11</v>
      </c>
      <c r="BD14" s="35">
        <v>2824</v>
      </c>
      <c r="BE14" s="35">
        <v>172109</v>
      </c>
      <c r="BF14" s="35" t="b">
        <f t="shared" si="7"/>
        <v>1</v>
      </c>
      <c r="BG14" s="35" t="b">
        <f t="shared" si="7"/>
        <v>1</v>
      </c>
      <c r="BH14" s="35" t="b">
        <f t="shared" si="7"/>
        <v>1</v>
      </c>
      <c r="BI14" s="35" t="b">
        <f t="shared" si="7"/>
        <v>1</v>
      </c>
      <c r="BJ14" s="35" t="b">
        <f t="shared" si="7"/>
        <v>1</v>
      </c>
      <c r="BK14" s="35">
        <f>S14-BA14</f>
        <v>0</v>
      </c>
    </row>
    <row r="15" spans="1:63" s="35" customFormat="1" ht="24" customHeight="1" x14ac:dyDescent="0.25">
      <c r="A15" s="166">
        <v>3</v>
      </c>
      <c r="B15" s="169" t="s">
        <v>26</v>
      </c>
      <c r="C15" s="36" t="s">
        <v>2</v>
      </c>
      <c r="D15" s="201">
        <f>F15+L15</f>
        <v>494688</v>
      </c>
      <c r="E15" s="95">
        <f>G15+M15</f>
        <v>65</v>
      </c>
      <c r="F15" s="197">
        <v>15425</v>
      </c>
      <c r="G15" s="95">
        <f>SUM(H15:K15)</f>
        <v>65</v>
      </c>
      <c r="H15" s="95">
        <v>15</v>
      </c>
      <c r="I15" s="95">
        <v>0</v>
      </c>
      <c r="J15" s="95">
        <v>32</v>
      </c>
      <c r="K15" s="95">
        <v>18</v>
      </c>
      <c r="L15" s="197">
        <v>479263</v>
      </c>
      <c r="M15" s="95">
        <f t="shared" ref="M15:M16" si="26">SUM(N15:Q15)</f>
        <v>0</v>
      </c>
      <c r="N15" s="95"/>
      <c r="O15" s="95"/>
      <c r="P15" s="95"/>
      <c r="Q15" s="22"/>
      <c r="R15" s="201">
        <f t="shared" ref="R15:S17" si="27">T15+Z15</f>
        <v>495870</v>
      </c>
      <c r="S15" s="95">
        <f t="shared" si="27"/>
        <v>62</v>
      </c>
      <c r="T15" s="197">
        <v>15730</v>
      </c>
      <c r="U15" s="95">
        <f t="shared" ref="U15:U17" si="28">SUM(V15:Y15)</f>
        <v>62</v>
      </c>
      <c r="V15" s="95">
        <v>15</v>
      </c>
      <c r="W15" s="95">
        <v>0</v>
      </c>
      <c r="X15" s="95">
        <v>25</v>
      </c>
      <c r="Y15" s="95">
        <v>22</v>
      </c>
      <c r="Z15" s="197">
        <v>480140</v>
      </c>
      <c r="AA15" s="95">
        <f t="shared" ref="AA15:AA17" si="29">SUM(AB15:AE15)</f>
        <v>0</v>
      </c>
      <c r="AB15" s="95">
        <v>0</v>
      </c>
      <c r="AC15" s="95">
        <v>0</v>
      </c>
      <c r="AD15" s="95">
        <v>0</v>
      </c>
      <c r="AE15" s="22">
        <v>0</v>
      </c>
      <c r="AF15" s="201">
        <f t="shared" ref="AF15" si="30">AH15+AN15</f>
        <v>1182</v>
      </c>
      <c r="AG15" s="95">
        <f t="shared" ref="AG15:AG17" si="31">AI15+AO15</f>
        <v>-3</v>
      </c>
      <c r="AH15" s="197">
        <f>T15-F15</f>
        <v>305</v>
      </c>
      <c r="AI15" s="88">
        <f>SUM(AJ15:AM15)</f>
        <v>-3</v>
      </c>
      <c r="AJ15" s="95">
        <f t="shared" ref="AJ15:AJ17" si="32">V15-H15</f>
        <v>0</v>
      </c>
      <c r="AK15" s="95">
        <f t="shared" ref="AK15:AK17" si="33">W15-I15</f>
        <v>0</v>
      </c>
      <c r="AL15" s="95">
        <f t="shared" ref="AL15:AL17" si="34">X15-J15</f>
        <v>-7</v>
      </c>
      <c r="AM15" s="95">
        <f t="shared" ref="AM15:AM17" si="35">Y15-K15</f>
        <v>4</v>
      </c>
      <c r="AN15" s="197">
        <f t="shared" ref="AN15" si="36">Z15-L15</f>
        <v>877</v>
      </c>
      <c r="AO15" s="95">
        <f>SUM(AP15:AS15)</f>
        <v>0</v>
      </c>
      <c r="AP15" s="95">
        <f t="shared" ref="AP15:AP17" si="37">AB15-N15</f>
        <v>0</v>
      </c>
      <c r="AQ15" s="95">
        <f t="shared" ref="AQ15:AQ17" si="38">AC15-O15</f>
        <v>0</v>
      </c>
      <c r="AR15" s="95">
        <f t="shared" ref="AR15:AR17" si="39">AD15-P15</f>
        <v>0</v>
      </c>
      <c r="AS15" s="22">
        <f t="shared" ref="AS15:AS17" si="40">AE15-Q15</f>
        <v>0</v>
      </c>
      <c r="AT15" s="104"/>
      <c r="AU15" s="35">
        <f t="shared" si="6"/>
        <v>62</v>
      </c>
      <c r="AV15" s="35">
        <f t="shared" si="0"/>
        <v>15</v>
      </c>
      <c r="AW15" s="35">
        <f t="shared" si="1"/>
        <v>0</v>
      </c>
      <c r="AX15" s="35">
        <f t="shared" si="2"/>
        <v>25</v>
      </c>
      <c r="AY15" s="35">
        <f t="shared" si="3"/>
        <v>22</v>
      </c>
      <c r="BA15" s="35">
        <v>62</v>
      </c>
      <c r="BF15" s="35" t="b">
        <f>AU15-BA15=0</f>
        <v>1</v>
      </c>
    </row>
    <row r="16" spans="1:63" s="35" customFormat="1" ht="24" customHeight="1" x14ac:dyDescent="0.25">
      <c r="A16" s="167"/>
      <c r="B16" s="170"/>
      <c r="C16" s="36" t="s">
        <v>3</v>
      </c>
      <c r="D16" s="174"/>
      <c r="E16" s="95">
        <f>G16+M16</f>
        <v>351</v>
      </c>
      <c r="F16" s="176"/>
      <c r="G16" s="95">
        <f>SUM(H16:K16)</f>
        <v>351</v>
      </c>
      <c r="H16" s="95">
        <v>47</v>
      </c>
      <c r="I16" s="95">
        <v>4</v>
      </c>
      <c r="J16" s="95">
        <v>161</v>
      </c>
      <c r="K16" s="95">
        <v>139</v>
      </c>
      <c r="L16" s="176"/>
      <c r="M16" s="95">
        <f t="shared" si="26"/>
        <v>0</v>
      </c>
      <c r="N16" s="95"/>
      <c r="O16" s="95"/>
      <c r="P16" s="95"/>
      <c r="Q16" s="22"/>
      <c r="R16" s="174"/>
      <c r="S16" s="95">
        <f t="shared" si="27"/>
        <v>254</v>
      </c>
      <c r="T16" s="176"/>
      <c r="U16" s="95">
        <f t="shared" si="28"/>
        <v>254</v>
      </c>
      <c r="V16" s="95">
        <v>47</v>
      </c>
      <c r="W16" s="95">
        <v>4</v>
      </c>
      <c r="X16" s="95">
        <v>159</v>
      </c>
      <c r="Y16" s="95">
        <v>44</v>
      </c>
      <c r="Z16" s="176"/>
      <c r="AA16" s="95">
        <f t="shared" si="29"/>
        <v>0</v>
      </c>
      <c r="AB16" s="95">
        <v>0</v>
      </c>
      <c r="AC16" s="95">
        <v>0</v>
      </c>
      <c r="AD16" s="95">
        <v>0</v>
      </c>
      <c r="AE16" s="22">
        <v>0</v>
      </c>
      <c r="AF16" s="174"/>
      <c r="AG16" s="95">
        <f t="shared" si="31"/>
        <v>-97</v>
      </c>
      <c r="AH16" s="176"/>
      <c r="AI16" s="95">
        <f>SUM(AJ16:AM16)</f>
        <v>-97</v>
      </c>
      <c r="AJ16" s="95">
        <f t="shared" si="32"/>
        <v>0</v>
      </c>
      <c r="AK16" s="95">
        <f t="shared" si="33"/>
        <v>0</v>
      </c>
      <c r="AL16" s="95">
        <f t="shared" si="34"/>
        <v>-2</v>
      </c>
      <c r="AM16" s="95">
        <f t="shared" si="35"/>
        <v>-95</v>
      </c>
      <c r="AN16" s="176"/>
      <c r="AO16" s="95">
        <f>SUM(AP16:AS16)</f>
        <v>0</v>
      </c>
      <c r="AP16" s="95">
        <f t="shared" si="37"/>
        <v>0</v>
      </c>
      <c r="AQ16" s="95">
        <f t="shared" si="38"/>
        <v>0</v>
      </c>
      <c r="AR16" s="95">
        <f t="shared" si="39"/>
        <v>0</v>
      </c>
      <c r="AS16" s="22">
        <f t="shared" si="40"/>
        <v>0</v>
      </c>
      <c r="AT16" s="104"/>
      <c r="AU16" s="35">
        <f t="shared" si="6"/>
        <v>254</v>
      </c>
      <c r="AV16" s="35">
        <f t="shared" si="0"/>
        <v>47</v>
      </c>
      <c r="AW16" s="35">
        <f t="shared" si="1"/>
        <v>4</v>
      </c>
      <c r="AX16" s="35">
        <f t="shared" si="2"/>
        <v>159</v>
      </c>
      <c r="AY16" s="35">
        <f t="shared" si="3"/>
        <v>44</v>
      </c>
      <c r="BA16" s="35">
        <v>254</v>
      </c>
      <c r="BF16" s="35" t="b">
        <f t="shared" si="7"/>
        <v>1</v>
      </c>
    </row>
    <row r="17" spans="1:63" s="35" customFormat="1" ht="24" customHeight="1" x14ac:dyDescent="0.25">
      <c r="A17" s="167"/>
      <c r="B17" s="170"/>
      <c r="C17" s="36" t="s">
        <v>13</v>
      </c>
      <c r="D17" s="175"/>
      <c r="E17" s="95">
        <f>G17+M17</f>
        <v>554081</v>
      </c>
      <c r="F17" s="177"/>
      <c r="G17" s="95">
        <f>SUM(H17:K17)</f>
        <v>43492</v>
      </c>
      <c r="H17" s="95">
        <v>9</v>
      </c>
      <c r="I17" s="95">
        <v>22</v>
      </c>
      <c r="J17" s="95">
        <v>2836</v>
      </c>
      <c r="K17" s="95">
        <v>40625</v>
      </c>
      <c r="L17" s="177"/>
      <c r="M17" s="95">
        <f>SUM(N17:Q17)</f>
        <v>510589</v>
      </c>
      <c r="N17" s="95"/>
      <c r="O17" s="95"/>
      <c r="P17" s="95">
        <v>203</v>
      </c>
      <c r="Q17" s="22">
        <v>510386</v>
      </c>
      <c r="R17" s="175"/>
      <c r="S17" s="95">
        <f t="shared" si="27"/>
        <v>559684</v>
      </c>
      <c r="T17" s="177"/>
      <c r="U17" s="95">
        <f t="shared" si="28"/>
        <v>44903</v>
      </c>
      <c r="V17" s="95">
        <v>9</v>
      </c>
      <c r="W17" s="95">
        <v>22</v>
      </c>
      <c r="X17" s="95">
        <v>2432</v>
      </c>
      <c r="Y17" s="95">
        <v>42440</v>
      </c>
      <c r="Z17" s="177"/>
      <c r="AA17" s="95">
        <f t="shared" si="29"/>
        <v>514781</v>
      </c>
      <c r="AB17" s="95">
        <v>0</v>
      </c>
      <c r="AC17" s="95">
        <v>0</v>
      </c>
      <c r="AD17" s="95">
        <v>203</v>
      </c>
      <c r="AE17" s="22">
        <v>514578</v>
      </c>
      <c r="AF17" s="175"/>
      <c r="AG17" s="95">
        <f t="shared" si="31"/>
        <v>5603</v>
      </c>
      <c r="AH17" s="177"/>
      <c r="AI17" s="95">
        <f>SUM(AJ17:AM17)</f>
        <v>1411</v>
      </c>
      <c r="AJ17" s="95">
        <f t="shared" si="32"/>
        <v>0</v>
      </c>
      <c r="AK17" s="95">
        <f t="shared" si="33"/>
        <v>0</v>
      </c>
      <c r="AL17" s="95">
        <f t="shared" si="34"/>
        <v>-404</v>
      </c>
      <c r="AM17" s="95">
        <f t="shared" si="35"/>
        <v>1815</v>
      </c>
      <c r="AN17" s="177"/>
      <c r="AO17" s="95">
        <f>SUM(AP17:AS17)</f>
        <v>4192</v>
      </c>
      <c r="AP17" s="95">
        <f t="shared" si="37"/>
        <v>0</v>
      </c>
      <c r="AQ17" s="95">
        <f t="shared" si="38"/>
        <v>0</v>
      </c>
      <c r="AR17" s="95">
        <f t="shared" si="39"/>
        <v>0</v>
      </c>
      <c r="AS17" s="22">
        <f t="shared" si="40"/>
        <v>4192</v>
      </c>
      <c r="AT17" s="104"/>
      <c r="AU17" s="35">
        <f t="shared" si="6"/>
        <v>559684</v>
      </c>
      <c r="AV17" s="35">
        <f t="shared" si="0"/>
        <v>9</v>
      </c>
      <c r="AW17" s="35">
        <f t="shared" si="1"/>
        <v>22</v>
      </c>
      <c r="AX17" s="35">
        <f t="shared" si="2"/>
        <v>2635</v>
      </c>
      <c r="AY17" s="35">
        <f t="shared" si="3"/>
        <v>557018</v>
      </c>
      <c r="BA17" s="35">
        <v>559684</v>
      </c>
      <c r="BF17" s="35" t="b">
        <f t="shared" si="7"/>
        <v>1</v>
      </c>
    </row>
    <row r="18" spans="1:63" s="35" customFormat="1" ht="24" customHeight="1" x14ac:dyDescent="0.25">
      <c r="A18" s="228"/>
      <c r="B18" s="229"/>
      <c r="C18" s="43" t="s">
        <v>12</v>
      </c>
      <c r="D18" s="25">
        <f t="shared" ref="D18:G18" si="41">SUM(D15:D17)</f>
        <v>494688</v>
      </c>
      <c r="E18" s="26">
        <f t="shared" si="41"/>
        <v>554497</v>
      </c>
      <c r="F18" s="26">
        <f t="shared" si="41"/>
        <v>15425</v>
      </c>
      <c r="G18" s="26">
        <f t="shared" si="41"/>
        <v>43908</v>
      </c>
      <c r="H18" s="26">
        <f>SUM(H15:H17)</f>
        <v>71</v>
      </c>
      <c r="I18" s="26">
        <f>SUM(I15:I17)</f>
        <v>26</v>
      </c>
      <c r="J18" s="26">
        <f>SUM(J15:J17)</f>
        <v>3029</v>
      </c>
      <c r="K18" s="26">
        <f>SUM(K15:K17)</f>
        <v>40782</v>
      </c>
      <c r="L18" s="26">
        <f t="shared" ref="L18:AS18" si="42">SUM(L15:L17)</f>
        <v>479263</v>
      </c>
      <c r="M18" s="26">
        <f t="shared" si="42"/>
        <v>510589</v>
      </c>
      <c r="N18" s="26">
        <f t="shared" si="42"/>
        <v>0</v>
      </c>
      <c r="O18" s="26">
        <f t="shared" si="42"/>
        <v>0</v>
      </c>
      <c r="P18" s="26">
        <f t="shared" si="42"/>
        <v>203</v>
      </c>
      <c r="Q18" s="27">
        <f t="shared" si="42"/>
        <v>510386</v>
      </c>
      <c r="R18" s="25">
        <f t="shared" si="42"/>
        <v>495870</v>
      </c>
      <c r="S18" s="26">
        <f t="shared" si="42"/>
        <v>560000</v>
      </c>
      <c r="T18" s="26">
        <f t="shared" si="42"/>
        <v>15730</v>
      </c>
      <c r="U18" s="26">
        <f t="shared" si="42"/>
        <v>45219</v>
      </c>
      <c r="V18" s="26">
        <f t="shared" si="42"/>
        <v>71</v>
      </c>
      <c r="W18" s="26">
        <f t="shared" si="42"/>
        <v>26</v>
      </c>
      <c r="X18" s="26">
        <f>SUM(X15:X17)</f>
        <v>2616</v>
      </c>
      <c r="Y18" s="26">
        <f t="shared" si="42"/>
        <v>42506</v>
      </c>
      <c r="Z18" s="26">
        <f t="shared" si="42"/>
        <v>480140</v>
      </c>
      <c r="AA18" s="26">
        <f t="shared" si="42"/>
        <v>514781</v>
      </c>
      <c r="AB18" s="26">
        <f t="shared" si="42"/>
        <v>0</v>
      </c>
      <c r="AC18" s="26">
        <f t="shared" si="42"/>
        <v>0</v>
      </c>
      <c r="AD18" s="26">
        <f t="shared" si="42"/>
        <v>203</v>
      </c>
      <c r="AE18" s="27">
        <f t="shared" si="42"/>
        <v>514578</v>
      </c>
      <c r="AF18" s="44">
        <f t="shared" si="42"/>
        <v>1182</v>
      </c>
      <c r="AG18" s="26">
        <f t="shared" si="42"/>
        <v>5503</v>
      </c>
      <c r="AH18" s="26">
        <f t="shared" si="42"/>
        <v>305</v>
      </c>
      <c r="AI18" s="26">
        <f t="shared" si="42"/>
        <v>1311</v>
      </c>
      <c r="AJ18" s="26">
        <f t="shared" si="42"/>
        <v>0</v>
      </c>
      <c r="AK18" s="26">
        <f t="shared" si="42"/>
        <v>0</v>
      </c>
      <c r="AL18" s="26">
        <f t="shared" si="42"/>
        <v>-413</v>
      </c>
      <c r="AM18" s="26">
        <f t="shared" si="42"/>
        <v>1724</v>
      </c>
      <c r="AN18" s="26">
        <f t="shared" si="42"/>
        <v>877</v>
      </c>
      <c r="AO18" s="26">
        <f t="shared" si="42"/>
        <v>4192</v>
      </c>
      <c r="AP18" s="26">
        <f t="shared" si="42"/>
        <v>0</v>
      </c>
      <c r="AQ18" s="26">
        <f t="shared" si="42"/>
        <v>0</v>
      </c>
      <c r="AR18" s="26">
        <f t="shared" si="42"/>
        <v>0</v>
      </c>
      <c r="AS18" s="27">
        <f t="shared" si="42"/>
        <v>4192</v>
      </c>
      <c r="AT18" s="105"/>
      <c r="AU18" s="35">
        <f t="shared" si="6"/>
        <v>560000</v>
      </c>
      <c r="AV18" s="35">
        <f t="shared" si="0"/>
        <v>71</v>
      </c>
      <c r="AW18" s="35">
        <f t="shared" si="1"/>
        <v>26</v>
      </c>
      <c r="AX18" s="35">
        <f t="shared" si="2"/>
        <v>2819</v>
      </c>
      <c r="AY18" s="35">
        <f t="shared" si="3"/>
        <v>557084</v>
      </c>
      <c r="BA18" s="35">
        <f>SUM(BA15:BA17)</f>
        <v>560000</v>
      </c>
      <c r="BB18" s="35">
        <v>71</v>
      </c>
      <c r="BC18" s="35">
        <v>26</v>
      </c>
      <c r="BD18" s="35">
        <v>2819</v>
      </c>
      <c r="BE18" s="35">
        <v>557084</v>
      </c>
      <c r="BF18" s="35" t="b">
        <f t="shared" si="7"/>
        <v>1</v>
      </c>
      <c r="BG18" s="35" t="b">
        <f t="shared" si="7"/>
        <v>1</v>
      </c>
      <c r="BH18" s="35" t="b">
        <f t="shared" si="7"/>
        <v>1</v>
      </c>
      <c r="BI18" s="35" t="b">
        <f t="shared" si="7"/>
        <v>1</v>
      </c>
      <c r="BJ18" s="35" t="b">
        <f t="shared" si="7"/>
        <v>1</v>
      </c>
      <c r="BK18" s="35">
        <f>S18-BA18</f>
        <v>0</v>
      </c>
    </row>
    <row r="19" spans="1:63" s="35" customFormat="1" ht="24" customHeight="1" x14ac:dyDescent="0.25">
      <c r="A19" s="166">
        <v>4</v>
      </c>
      <c r="B19" s="169" t="s">
        <v>27</v>
      </c>
      <c r="C19" s="36" t="s">
        <v>2</v>
      </c>
      <c r="D19" s="201">
        <f>F19+L19</f>
        <v>177560</v>
      </c>
      <c r="E19" s="95">
        <f t="shared" ref="E19:E20" si="43">G19+M19</f>
        <v>49</v>
      </c>
      <c r="F19" s="197">
        <v>8413</v>
      </c>
      <c r="G19" s="95">
        <f t="shared" ref="G19:G20" si="44">SUM(H19:K19)</f>
        <v>49</v>
      </c>
      <c r="H19" s="95">
        <v>9</v>
      </c>
      <c r="I19" s="95">
        <v>0</v>
      </c>
      <c r="J19" s="95">
        <v>16</v>
      </c>
      <c r="K19" s="95">
        <v>24</v>
      </c>
      <c r="L19" s="197">
        <v>169147</v>
      </c>
      <c r="M19" s="95"/>
      <c r="N19" s="95"/>
      <c r="O19" s="95"/>
      <c r="P19" s="95"/>
      <c r="Q19" s="22"/>
      <c r="R19" s="201">
        <f t="shared" ref="R19:S21" si="45">T19+Z19</f>
        <v>180026</v>
      </c>
      <c r="S19" s="95">
        <f t="shared" si="45"/>
        <v>38</v>
      </c>
      <c r="T19" s="197">
        <v>16128</v>
      </c>
      <c r="U19" s="95">
        <f t="shared" ref="U19:U21" si="46">SUM(V19:Y19)</f>
        <v>38</v>
      </c>
      <c r="V19" s="95"/>
      <c r="W19" s="95"/>
      <c r="X19" s="95">
        <v>11</v>
      </c>
      <c r="Y19" s="95">
        <v>27</v>
      </c>
      <c r="Z19" s="197">
        <v>163898</v>
      </c>
      <c r="AA19" s="95">
        <f t="shared" ref="AA19:AA21" si="47">SUM(AB19:AE19)</f>
        <v>0</v>
      </c>
      <c r="AB19" s="95"/>
      <c r="AC19" s="95"/>
      <c r="AD19" s="95"/>
      <c r="AE19" s="22"/>
      <c r="AF19" s="201">
        <f t="shared" ref="AF19:AG21" si="48">AH19+AN19</f>
        <v>2466</v>
      </c>
      <c r="AG19" s="95">
        <f t="shared" si="48"/>
        <v>-11</v>
      </c>
      <c r="AH19" s="197">
        <f>T19-F19</f>
        <v>7715</v>
      </c>
      <c r="AI19" s="86">
        <f>SUM(AJ19:AM19)</f>
        <v>-11</v>
      </c>
      <c r="AJ19" s="95">
        <f t="shared" ref="AJ19:AN21" si="49">V19-H19</f>
        <v>-9</v>
      </c>
      <c r="AK19" s="95">
        <f t="shared" si="49"/>
        <v>0</v>
      </c>
      <c r="AL19" s="95">
        <f t="shared" si="49"/>
        <v>-5</v>
      </c>
      <c r="AM19" s="95">
        <f t="shared" si="49"/>
        <v>3</v>
      </c>
      <c r="AN19" s="197">
        <f t="shared" si="49"/>
        <v>-5249</v>
      </c>
      <c r="AO19" s="95">
        <f>SUM(AP19:AS19)</f>
        <v>0</v>
      </c>
      <c r="AP19" s="95">
        <f t="shared" ref="AP19:AS21" si="50">AB19-N19</f>
        <v>0</v>
      </c>
      <c r="AQ19" s="95">
        <f t="shared" si="50"/>
        <v>0</v>
      </c>
      <c r="AR19" s="95">
        <f t="shared" si="50"/>
        <v>0</v>
      </c>
      <c r="AS19" s="22">
        <f t="shared" si="50"/>
        <v>0</v>
      </c>
      <c r="AT19" s="110" t="s">
        <v>85</v>
      </c>
      <c r="AU19" s="35">
        <f t="shared" si="6"/>
        <v>38</v>
      </c>
      <c r="AV19" s="35">
        <f t="shared" si="0"/>
        <v>0</v>
      </c>
      <c r="AW19" s="35">
        <f t="shared" si="1"/>
        <v>0</v>
      </c>
      <c r="AX19" s="35">
        <f t="shared" si="2"/>
        <v>11</v>
      </c>
      <c r="AY19" s="35">
        <f t="shared" si="3"/>
        <v>27</v>
      </c>
      <c r="BA19" s="35">
        <v>38</v>
      </c>
      <c r="BF19" s="35" t="b">
        <f t="shared" si="7"/>
        <v>1</v>
      </c>
    </row>
    <row r="20" spans="1:63" s="35" customFormat="1" ht="24" customHeight="1" x14ac:dyDescent="0.25">
      <c r="A20" s="167"/>
      <c r="B20" s="170"/>
      <c r="C20" s="36" t="s">
        <v>3</v>
      </c>
      <c r="D20" s="174"/>
      <c r="E20" s="95">
        <f t="shared" si="43"/>
        <v>1867</v>
      </c>
      <c r="F20" s="176"/>
      <c r="G20" s="95">
        <f t="shared" si="44"/>
        <v>1867</v>
      </c>
      <c r="H20" s="95">
        <v>0</v>
      </c>
      <c r="I20" s="95">
        <v>6</v>
      </c>
      <c r="J20" s="95">
        <v>354</v>
      </c>
      <c r="K20" s="95">
        <v>1507</v>
      </c>
      <c r="L20" s="176"/>
      <c r="M20" s="95"/>
      <c r="N20" s="95"/>
      <c r="O20" s="95"/>
      <c r="P20" s="95"/>
      <c r="Q20" s="22"/>
      <c r="R20" s="174"/>
      <c r="S20" s="95">
        <f t="shared" si="45"/>
        <v>1710</v>
      </c>
      <c r="T20" s="176"/>
      <c r="U20" s="95">
        <f t="shared" si="46"/>
        <v>1710</v>
      </c>
      <c r="V20" s="95"/>
      <c r="W20" s="95">
        <v>4</v>
      </c>
      <c r="X20" s="95">
        <v>244</v>
      </c>
      <c r="Y20" s="95">
        <v>1462</v>
      </c>
      <c r="Z20" s="176"/>
      <c r="AA20" s="95">
        <f t="shared" si="47"/>
        <v>0</v>
      </c>
      <c r="AB20" s="95"/>
      <c r="AC20" s="95"/>
      <c r="AD20" s="95"/>
      <c r="AE20" s="22"/>
      <c r="AF20" s="174"/>
      <c r="AG20" s="95">
        <f t="shared" si="48"/>
        <v>-157</v>
      </c>
      <c r="AH20" s="176"/>
      <c r="AI20" s="85">
        <f>SUM(AJ20:AM20)</f>
        <v>-157</v>
      </c>
      <c r="AJ20" s="95">
        <f t="shared" si="49"/>
        <v>0</v>
      </c>
      <c r="AK20" s="95">
        <f t="shared" si="49"/>
        <v>-2</v>
      </c>
      <c r="AL20" s="95">
        <f t="shared" si="49"/>
        <v>-110</v>
      </c>
      <c r="AM20" s="95">
        <f t="shared" si="49"/>
        <v>-45</v>
      </c>
      <c r="AN20" s="176"/>
      <c r="AO20" s="95">
        <f>SUM(AP20:AS20)</f>
        <v>0</v>
      </c>
      <c r="AP20" s="95">
        <f t="shared" si="50"/>
        <v>0</v>
      </c>
      <c r="AQ20" s="95">
        <f t="shared" si="50"/>
        <v>0</v>
      </c>
      <c r="AR20" s="95">
        <f t="shared" si="50"/>
        <v>0</v>
      </c>
      <c r="AS20" s="22">
        <f t="shared" si="50"/>
        <v>0</v>
      </c>
      <c r="AT20" s="104"/>
      <c r="AU20" s="35">
        <f t="shared" si="6"/>
        <v>1710</v>
      </c>
      <c r="AV20" s="35">
        <f t="shared" si="0"/>
        <v>0</v>
      </c>
      <c r="AW20" s="35">
        <f t="shared" si="1"/>
        <v>4</v>
      </c>
      <c r="AX20" s="35">
        <f t="shared" si="2"/>
        <v>244</v>
      </c>
      <c r="AY20" s="35">
        <f t="shared" si="3"/>
        <v>1462</v>
      </c>
      <c r="BA20" s="35">
        <v>1710</v>
      </c>
      <c r="BF20" s="35" t="b">
        <f t="shared" si="7"/>
        <v>1</v>
      </c>
    </row>
    <row r="21" spans="1:63" s="35" customFormat="1" ht="24" customHeight="1" x14ac:dyDescent="0.25">
      <c r="A21" s="167"/>
      <c r="B21" s="170"/>
      <c r="C21" s="36" t="s">
        <v>13</v>
      </c>
      <c r="D21" s="175"/>
      <c r="E21" s="95">
        <f>G21+M21</f>
        <v>200316</v>
      </c>
      <c r="F21" s="177"/>
      <c r="G21" s="95">
        <f>SUM(H21:K21)</f>
        <v>31421</v>
      </c>
      <c r="H21" s="95">
        <v>21</v>
      </c>
      <c r="I21" s="95">
        <v>1</v>
      </c>
      <c r="J21" s="95">
        <v>1496</v>
      </c>
      <c r="K21" s="95">
        <v>29903</v>
      </c>
      <c r="L21" s="177"/>
      <c r="M21" s="95">
        <v>168895</v>
      </c>
      <c r="N21" s="95"/>
      <c r="O21" s="95"/>
      <c r="P21" s="95"/>
      <c r="Q21" s="39">
        <v>168895</v>
      </c>
      <c r="R21" s="175"/>
      <c r="S21" s="95">
        <f t="shared" si="45"/>
        <v>202995</v>
      </c>
      <c r="T21" s="177"/>
      <c r="U21" s="95">
        <f t="shared" si="46"/>
        <v>31057</v>
      </c>
      <c r="V21" s="95">
        <v>2</v>
      </c>
      <c r="W21" s="95">
        <v>1</v>
      </c>
      <c r="X21" s="95">
        <v>1259</v>
      </c>
      <c r="Y21" s="95">
        <v>29795</v>
      </c>
      <c r="Z21" s="177"/>
      <c r="AA21" s="95">
        <f t="shared" si="47"/>
        <v>171938</v>
      </c>
      <c r="AB21" s="95"/>
      <c r="AC21" s="95"/>
      <c r="AD21" s="95"/>
      <c r="AE21" s="22">
        <v>171938</v>
      </c>
      <c r="AF21" s="175"/>
      <c r="AG21" s="95">
        <f t="shared" si="48"/>
        <v>2679</v>
      </c>
      <c r="AH21" s="177"/>
      <c r="AI21" s="85">
        <f>SUM(AJ21:AM21)</f>
        <v>-364</v>
      </c>
      <c r="AJ21" s="95">
        <f t="shared" si="49"/>
        <v>-19</v>
      </c>
      <c r="AK21" s="95">
        <f t="shared" si="49"/>
        <v>0</v>
      </c>
      <c r="AL21" s="95">
        <f t="shared" si="49"/>
        <v>-237</v>
      </c>
      <c r="AM21" s="95">
        <f t="shared" si="49"/>
        <v>-108</v>
      </c>
      <c r="AN21" s="177"/>
      <c r="AO21" s="95">
        <f>SUM(AP21:AS21)</f>
        <v>3043</v>
      </c>
      <c r="AP21" s="95">
        <f t="shared" si="50"/>
        <v>0</v>
      </c>
      <c r="AQ21" s="95">
        <f t="shared" si="50"/>
        <v>0</v>
      </c>
      <c r="AR21" s="95">
        <f t="shared" si="50"/>
        <v>0</v>
      </c>
      <c r="AS21" s="22">
        <f t="shared" si="50"/>
        <v>3043</v>
      </c>
      <c r="AT21" s="104"/>
      <c r="AU21" s="35">
        <f t="shared" si="6"/>
        <v>202995</v>
      </c>
      <c r="AV21" s="35">
        <f t="shared" si="0"/>
        <v>2</v>
      </c>
      <c r="AW21" s="35">
        <f t="shared" si="1"/>
        <v>1</v>
      </c>
      <c r="AX21" s="35">
        <f t="shared" si="2"/>
        <v>1259</v>
      </c>
      <c r="AY21" s="35">
        <f t="shared" si="3"/>
        <v>201733</v>
      </c>
      <c r="BA21" s="35">
        <v>202995</v>
      </c>
      <c r="BF21" s="35" t="b">
        <f t="shared" si="7"/>
        <v>1</v>
      </c>
    </row>
    <row r="22" spans="1:63" s="35" customFormat="1" ht="24" customHeight="1" x14ac:dyDescent="0.25">
      <c r="A22" s="228"/>
      <c r="B22" s="229"/>
      <c r="C22" s="43" t="s">
        <v>12</v>
      </c>
      <c r="D22" s="25">
        <f t="shared" ref="D22:AE22" si="51">SUM(D19:D21)</f>
        <v>177560</v>
      </c>
      <c r="E22" s="26">
        <f t="shared" si="51"/>
        <v>202232</v>
      </c>
      <c r="F22" s="26">
        <f t="shared" si="51"/>
        <v>8413</v>
      </c>
      <c r="G22" s="26">
        <f t="shared" si="51"/>
        <v>33337</v>
      </c>
      <c r="H22" s="26">
        <f t="shared" si="51"/>
        <v>30</v>
      </c>
      <c r="I22" s="26">
        <f t="shared" si="51"/>
        <v>7</v>
      </c>
      <c r="J22" s="26">
        <f t="shared" si="51"/>
        <v>1866</v>
      </c>
      <c r="K22" s="26">
        <f t="shared" si="51"/>
        <v>31434</v>
      </c>
      <c r="L22" s="26">
        <f t="shared" si="51"/>
        <v>169147</v>
      </c>
      <c r="M22" s="26">
        <f t="shared" si="51"/>
        <v>168895</v>
      </c>
      <c r="N22" s="26">
        <f t="shared" si="51"/>
        <v>0</v>
      </c>
      <c r="O22" s="26">
        <f t="shared" si="51"/>
        <v>0</v>
      </c>
      <c r="P22" s="26">
        <f t="shared" si="51"/>
        <v>0</v>
      </c>
      <c r="Q22" s="27">
        <f t="shared" si="51"/>
        <v>168895</v>
      </c>
      <c r="R22" s="25">
        <f t="shared" si="51"/>
        <v>180026</v>
      </c>
      <c r="S22" s="26">
        <f t="shared" si="51"/>
        <v>204743</v>
      </c>
      <c r="T22" s="26">
        <f t="shared" si="51"/>
        <v>16128</v>
      </c>
      <c r="U22" s="26">
        <f t="shared" si="51"/>
        <v>32805</v>
      </c>
      <c r="V22" s="26">
        <f t="shared" si="51"/>
        <v>2</v>
      </c>
      <c r="W22" s="26">
        <f t="shared" si="51"/>
        <v>5</v>
      </c>
      <c r="X22" s="26">
        <f t="shared" si="51"/>
        <v>1514</v>
      </c>
      <c r="Y22" s="26">
        <f t="shared" si="51"/>
        <v>31284</v>
      </c>
      <c r="Z22" s="26">
        <f t="shared" si="51"/>
        <v>163898</v>
      </c>
      <c r="AA22" s="26">
        <f t="shared" si="51"/>
        <v>171938</v>
      </c>
      <c r="AB22" s="26">
        <f t="shared" si="51"/>
        <v>0</v>
      </c>
      <c r="AC22" s="26">
        <f t="shared" si="51"/>
        <v>0</v>
      </c>
      <c r="AD22" s="26">
        <f t="shared" si="51"/>
        <v>0</v>
      </c>
      <c r="AE22" s="27">
        <f t="shared" si="51"/>
        <v>171938</v>
      </c>
      <c r="AF22" s="44">
        <f t="shared" ref="AF22:AS22" si="52">SUM(AF19:AF21)</f>
        <v>2466</v>
      </c>
      <c r="AG22" s="26">
        <f t="shared" si="52"/>
        <v>2511</v>
      </c>
      <c r="AH22" s="84">
        <f t="shared" si="52"/>
        <v>7715</v>
      </c>
      <c r="AI22" s="84">
        <f t="shared" si="52"/>
        <v>-532</v>
      </c>
      <c r="AJ22" s="26">
        <f t="shared" si="52"/>
        <v>-28</v>
      </c>
      <c r="AK22" s="26">
        <f t="shared" si="52"/>
        <v>-2</v>
      </c>
      <c r="AL22" s="26">
        <f t="shared" si="52"/>
        <v>-352</v>
      </c>
      <c r="AM22" s="26">
        <f t="shared" si="52"/>
        <v>-150</v>
      </c>
      <c r="AN22" s="26">
        <f t="shared" si="52"/>
        <v>-5249</v>
      </c>
      <c r="AO22" s="26">
        <f t="shared" si="52"/>
        <v>3043</v>
      </c>
      <c r="AP22" s="26">
        <f t="shared" si="52"/>
        <v>0</v>
      </c>
      <c r="AQ22" s="26">
        <f t="shared" si="52"/>
        <v>0</v>
      </c>
      <c r="AR22" s="26">
        <f t="shared" si="52"/>
        <v>0</v>
      </c>
      <c r="AS22" s="27">
        <f t="shared" si="52"/>
        <v>3043</v>
      </c>
      <c r="AT22" s="105"/>
      <c r="AU22" s="100">
        <f t="shared" si="6"/>
        <v>204743</v>
      </c>
      <c r="AV22" s="101">
        <f t="shared" si="0"/>
        <v>2</v>
      </c>
      <c r="AW22" s="101">
        <f t="shared" si="1"/>
        <v>5</v>
      </c>
      <c r="AX22" s="101">
        <f t="shared" si="2"/>
        <v>1514</v>
      </c>
      <c r="AY22" s="101">
        <f t="shared" si="3"/>
        <v>203222</v>
      </c>
      <c r="AZ22" s="101"/>
      <c r="BA22" s="35">
        <f>SUM(BA19:BA21)</f>
        <v>204743</v>
      </c>
      <c r="BB22" s="35">
        <v>2</v>
      </c>
      <c r="BC22" s="35">
        <v>5</v>
      </c>
      <c r="BD22" s="35">
        <v>1514</v>
      </c>
      <c r="BE22" s="35">
        <v>203222</v>
      </c>
      <c r="BF22" s="35" t="b">
        <f t="shared" si="7"/>
        <v>1</v>
      </c>
      <c r="BG22" s="35" t="b">
        <f t="shared" si="7"/>
        <v>1</v>
      </c>
      <c r="BH22" s="35" t="b">
        <f t="shared" si="7"/>
        <v>1</v>
      </c>
      <c r="BI22" s="35" t="b">
        <f t="shared" si="7"/>
        <v>1</v>
      </c>
      <c r="BJ22" s="35" t="b">
        <f t="shared" si="7"/>
        <v>1</v>
      </c>
      <c r="BK22" s="35">
        <f>S22-BA22</f>
        <v>0</v>
      </c>
    </row>
    <row r="23" spans="1:63" s="35" customFormat="1" ht="24" customHeight="1" x14ac:dyDescent="0.25">
      <c r="A23" s="166">
        <v>5</v>
      </c>
      <c r="B23" s="169" t="s">
        <v>28</v>
      </c>
      <c r="C23" s="36" t="s">
        <v>2</v>
      </c>
      <c r="D23" s="201">
        <f t="shared" ref="D23" si="53">F23+L23</f>
        <v>231065</v>
      </c>
      <c r="E23" s="95">
        <f t="shared" ref="E23:E25" si="54">G23+M23</f>
        <v>2</v>
      </c>
      <c r="F23" s="197">
        <v>10134</v>
      </c>
      <c r="G23" s="95">
        <f t="shared" ref="G23:G25" si="55">SUM(H23:K23)</f>
        <v>2</v>
      </c>
      <c r="H23" s="95">
        <v>2</v>
      </c>
      <c r="I23" s="95">
        <v>0</v>
      </c>
      <c r="J23" s="95">
        <v>0</v>
      </c>
      <c r="K23" s="95">
        <v>0</v>
      </c>
      <c r="L23" s="197">
        <v>220931</v>
      </c>
      <c r="M23" s="95"/>
      <c r="N23" s="95"/>
      <c r="O23" s="95"/>
      <c r="P23" s="95"/>
      <c r="Q23" s="22"/>
      <c r="R23" s="201">
        <f t="shared" ref="R23:S25" si="56">T23+Z23</f>
        <v>234463</v>
      </c>
      <c r="S23" s="95">
        <f t="shared" si="56"/>
        <v>2</v>
      </c>
      <c r="T23" s="197">
        <v>10532</v>
      </c>
      <c r="U23" s="95">
        <f t="shared" ref="U23:U25" si="57">SUM(V23:Y23)</f>
        <v>2</v>
      </c>
      <c r="V23" s="95">
        <v>2</v>
      </c>
      <c r="W23" s="95">
        <v>0</v>
      </c>
      <c r="X23" s="95">
        <v>0</v>
      </c>
      <c r="Y23" s="95">
        <v>0</v>
      </c>
      <c r="Z23" s="197">
        <v>223931</v>
      </c>
      <c r="AA23" s="95">
        <f t="shared" ref="AA23:AA25" si="58">SUM(AB23:AE23)</f>
        <v>0</v>
      </c>
      <c r="AB23" s="95">
        <v>0</v>
      </c>
      <c r="AC23" s="95">
        <v>0</v>
      </c>
      <c r="AD23" s="95">
        <v>0</v>
      </c>
      <c r="AE23" s="22">
        <v>0</v>
      </c>
      <c r="AF23" s="201">
        <f t="shared" ref="AF23:AG25" si="59">AH23+AN23</f>
        <v>3398</v>
      </c>
      <c r="AG23" s="95">
        <f t="shared" si="59"/>
        <v>0</v>
      </c>
      <c r="AH23" s="197">
        <f>T23-F23</f>
        <v>398</v>
      </c>
      <c r="AI23" s="95">
        <f>SUM(AJ23:AM23)</f>
        <v>0</v>
      </c>
      <c r="AJ23" s="95">
        <f t="shared" ref="AJ23:AN25" si="60">V23-H23</f>
        <v>0</v>
      </c>
      <c r="AK23" s="95">
        <f t="shared" si="60"/>
        <v>0</v>
      </c>
      <c r="AL23" s="95">
        <f t="shared" si="60"/>
        <v>0</v>
      </c>
      <c r="AM23" s="95">
        <f t="shared" si="60"/>
        <v>0</v>
      </c>
      <c r="AN23" s="197">
        <f t="shared" si="60"/>
        <v>3000</v>
      </c>
      <c r="AO23" s="95">
        <f>SUM(AP23:AS23)</f>
        <v>0</v>
      </c>
      <c r="AP23" s="95">
        <f t="shared" ref="AP23:AS25" si="61">AB23-N23</f>
        <v>0</v>
      </c>
      <c r="AQ23" s="95">
        <f t="shared" si="61"/>
        <v>0</v>
      </c>
      <c r="AR23" s="95">
        <f t="shared" si="61"/>
        <v>0</v>
      </c>
      <c r="AS23" s="22">
        <f t="shared" si="61"/>
        <v>0</v>
      </c>
      <c r="AT23" s="104"/>
      <c r="AU23" s="35">
        <f t="shared" si="6"/>
        <v>2</v>
      </c>
      <c r="AV23" s="35">
        <f t="shared" si="0"/>
        <v>2</v>
      </c>
      <c r="AW23" s="35">
        <f t="shared" si="1"/>
        <v>0</v>
      </c>
      <c r="AX23" s="35">
        <f t="shared" si="2"/>
        <v>0</v>
      </c>
      <c r="AY23" s="35">
        <f t="shared" si="3"/>
        <v>0</v>
      </c>
      <c r="BA23" s="35">
        <v>2</v>
      </c>
      <c r="BF23" s="35" t="b">
        <f t="shared" si="7"/>
        <v>1</v>
      </c>
    </row>
    <row r="24" spans="1:63" s="35" customFormat="1" ht="24" customHeight="1" x14ac:dyDescent="0.25">
      <c r="A24" s="167"/>
      <c r="B24" s="170"/>
      <c r="C24" s="36" t="s">
        <v>3</v>
      </c>
      <c r="D24" s="174"/>
      <c r="E24" s="95">
        <f t="shared" si="54"/>
        <v>1262</v>
      </c>
      <c r="F24" s="176"/>
      <c r="G24" s="95">
        <f t="shared" si="55"/>
        <v>1262</v>
      </c>
      <c r="H24" s="95">
        <v>103</v>
      </c>
      <c r="I24" s="95">
        <v>52</v>
      </c>
      <c r="J24" s="95">
        <v>1107</v>
      </c>
      <c r="K24" s="95">
        <v>0</v>
      </c>
      <c r="L24" s="176"/>
      <c r="M24" s="95"/>
      <c r="N24" s="95"/>
      <c r="O24" s="95"/>
      <c r="P24" s="95"/>
      <c r="Q24" s="22"/>
      <c r="R24" s="174"/>
      <c r="S24" s="95">
        <f t="shared" si="56"/>
        <v>1235</v>
      </c>
      <c r="T24" s="176"/>
      <c r="U24" s="95">
        <f t="shared" si="57"/>
        <v>1235</v>
      </c>
      <c r="V24" s="95">
        <v>45</v>
      </c>
      <c r="W24" s="95">
        <v>51</v>
      </c>
      <c r="X24" s="95">
        <v>1139</v>
      </c>
      <c r="Y24" s="95">
        <v>0</v>
      </c>
      <c r="Z24" s="176"/>
      <c r="AA24" s="95">
        <f t="shared" si="58"/>
        <v>0</v>
      </c>
      <c r="AB24" s="95">
        <v>0</v>
      </c>
      <c r="AC24" s="95">
        <v>0</v>
      </c>
      <c r="AD24" s="95">
        <v>0</v>
      </c>
      <c r="AE24" s="22">
        <v>0</v>
      </c>
      <c r="AF24" s="174"/>
      <c r="AG24" s="95">
        <f t="shared" si="59"/>
        <v>-27</v>
      </c>
      <c r="AH24" s="176"/>
      <c r="AI24" s="95">
        <f>SUM(AJ24:AM24)</f>
        <v>-27</v>
      </c>
      <c r="AJ24" s="95">
        <f t="shared" si="60"/>
        <v>-58</v>
      </c>
      <c r="AK24" s="95">
        <f t="shared" si="60"/>
        <v>-1</v>
      </c>
      <c r="AL24" s="95">
        <f t="shared" si="60"/>
        <v>32</v>
      </c>
      <c r="AM24" s="95">
        <f t="shared" si="60"/>
        <v>0</v>
      </c>
      <c r="AN24" s="176"/>
      <c r="AO24" s="95">
        <f>SUM(AP24:AS24)</f>
        <v>0</v>
      </c>
      <c r="AP24" s="95">
        <f t="shared" si="61"/>
        <v>0</v>
      </c>
      <c r="AQ24" s="95">
        <f t="shared" si="61"/>
        <v>0</v>
      </c>
      <c r="AR24" s="95">
        <f t="shared" si="61"/>
        <v>0</v>
      </c>
      <c r="AS24" s="22">
        <f t="shared" si="61"/>
        <v>0</v>
      </c>
      <c r="AT24" s="104"/>
      <c r="AU24" s="35">
        <f t="shared" si="6"/>
        <v>1235</v>
      </c>
      <c r="AV24" s="35">
        <f t="shared" ref="AV24:AY54" si="62">V24+AB24</f>
        <v>45</v>
      </c>
      <c r="AW24" s="35">
        <f t="shared" si="62"/>
        <v>51</v>
      </c>
      <c r="AX24" s="35">
        <f t="shared" si="62"/>
        <v>1139</v>
      </c>
      <c r="AY24" s="35">
        <f t="shared" si="62"/>
        <v>0</v>
      </c>
      <c r="BA24" s="35">
        <v>1235</v>
      </c>
      <c r="BF24" s="35" t="b">
        <f t="shared" si="7"/>
        <v>1</v>
      </c>
    </row>
    <row r="25" spans="1:63" s="35" customFormat="1" ht="24" customHeight="1" x14ac:dyDescent="0.25">
      <c r="A25" s="167"/>
      <c r="B25" s="170"/>
      <c r="C25" s="36" t="s">
        <v>13</v>
      </c>
      <c r="D25" s="175"/>
      <c r="E25" s="95">
        <f t="shared" si="54"/>
        <v>250355</v>
      </c>
      <c r="F25" s="177"/>
      <c r="G25" s="95">
        <f t="shared" si="55"/>
        <v>24452</v>
      </c>
      <c r="H25" s="95">
        <v>0</v>
      </c>
      <c r="I25" s="95">
        <v>0</v>
      </c>
      <c r="J25" s="95">
        <v>2152</v>
      </c>
      <c r="K25" s="95">
        <v>22300</v>
      </c>
      <c r="L25" s="177"/>
      <c r="M25" s="95">
        <f t="shared" ref="M25" si="63">SUM(N25:Q25)</f>
        <v>225903</v>
      </c>
      <c r="N25" s="95"/>
      <c r="O25" s="95"/>
      <c r="P25" s="95"/>
      <c r="Q25" s="22">
        <v>225903</v>
      </c>
      <c r="R25" s="175"/>
      <c r="S25" s="95">
        <f t="shared" si="56"/>
        <v>254636</v>
      </c>
      <c r="T25" s="177"/>
      <c r="U25" s="95">
        <f t="shared" si="57"/>
        <v>25886</v>
      </c>
      <c r="V25" s="95">
        <v>0</v>
      </c>
      <c r="W25" s="95">
        <v>0</v>
      </c>
      <c r="X25" s="95">
        <v>1320</v>
      </c>
      <c r="Y25" s="95">
        <v>24566</v>
      </c>
      <c r="Z25" s="177"/>
      <c r="AA25" s="95">
        <f t="shared" si="58"/>
        <v>228750</v>
      </c>
      <c r="AB25" s="95">
        <v>0</v>
      </c>
      <c r="AC25" s="95">
        <v>0</v>
      </c>
      <c r="AD25" s="95">
        <v>0</v>
      </c>
      <c r="AE25" s="22">
        <v>228750</v>
      </c>
      <c r="AF25" s="175"/>
      <c r="AG25" s="95">
        <f t="shared" si="59"/>
        <v>4281</v>
      </c>
      <c r="AH25" s="177"/>
      <c r="AI25" s="95">
        <f>SUM(AJ25:AM25)</f>
        <v>1434</v>
      </c>
      <c r="AJ25" s="95">
        <f t="shared" si="60"/>
        <v>0</v>
      </c>
      <c r="AK25" s="95">
        <f t="shared" si="60"/>
        <v>0</v>
      </c>
      <c r="AL25" s="95">
        <f t="shared" si="60"/>
        <v>-832</v>
      </c>
      <c r="AM25" s="95">
        <f t="shared" si="60"/>
        <v>2266</v>
      </c>
      <c r="AN25" s="177"/>
      <c r="AO25" s="95">
        <f>SUM(AP25:AS25)</f>
        <v>2847</v>
      </c>
      <c r="AP25" s="95">
        <f t="shared" si="61"/>
        <v>0</v>
      </c>
      <c r="AQ25" s="95">
        <f t="shared" si="61"/>
        <v>0</v>
      </c>
      <c r="AR25" s="95">
        <f t="shared" si="61"/>
        <v>0</v>
      </c>
      <c r="AS25" s="22">
        <f t="shared" si="61"/>
        <v>2847</v>
      </c>
      <c r="AT25" s="104"/>
      <c r="AU25" s="35">
        <f t="shared" si="6"/>
        <v>254636</v>
      </c>
      <c r="AV25" s="35">
        <f t="shared" si="62"/>
        <v>0</v>
      </c>
      <c r="AW25" s="35">
        <f t="shared" si="62"/>
        <v>0</v>
      </c>
      <c r="AX25" s="35">
        <f t="shared" si="62"/>
        <v>1320</v>
      </c>
      <c r="AY25" s="35">
        <f t="shared" si="62"/>
        <v>253316</v>
      </c>
      <c r="BA25" s="35">
        <v>254636</v>
      </c>
      <c r="BB25" s="35">
        <v>2</v>
      </c>
      <c r="BC25" s="35">
        <v>5</v>
      </c>
      <c r="BD25" s="35">
        <v>1514</v>
      </c>
      <c r="BE25" s="35">
        <v>203222</v>
      </c>
      <c r="BF25" s="35" t="b">
        <f t="shared" si="7"/>
        <v>1</v>
      </c>
    </row>
    <row r="26" spans="1:63" s="35" customFormat="1" ht="24" customHeight="1" x14ac:dyDescent="0.25">
      <c r="A26" s="228"/>
      <c r="B26" s="229"/>
      <c r="C26" s="43" t="s">
        <v>12</v>
      </c>
      <c r="D26" s="25">
        <f t="shared" ref="D26:Q26" si="64">SUM(D23:D25)</f>
        <v>231065</v>
      </c>
      <c r="E26" s="26">
        <f t="shared" si="64"/>
        <v>251619</v>
      </c>
      <c r="F26" s="26">
        <f t="shared" si="64"/>
        <v>10134</v>
      </c>
      <c r="G26" s="26">
        <f t="shared" si="64"/>
        <v>25716</v>
      </c>
      <c r="H26" s="26">
        <f t="shared" si="64"/>
        <v>105</v>
      </c>
      <c r="I26" s="26">
        <f t="shared" si="64"/>
        <v>52</v>
      </c>
      <c r="J26" s="26">
        <f t="shared" si="64"/>
        <v>3259</v>
      </c>
      <c r="K26" s="26">
        <f t="shared" si="64"/>
        <v>22300</v>
      </c>
      <c r="L26" s="26">
        <f t="shared" si="64"/>
        <v>220931</v>
      </c>
      <c r="M26" s="26">
        <f t="shared" si="64"/>
        <v>225903</v>
      </c>
      <c r="N26" s="26">
        <f t="shared" si="64"/>
        <v>0</v>
      </c>
      <c r="O26" s="26">
        <f t="shared" si="64"/>
        <v>0</v>
      </c>
      <c r="P26" s="26">
        <f t="shared" si="64"/>
        <v>0</v>
      </c>
      <c r="Q26" s="27">
        <f t="shared" si="64"/>
        <v>225903</v>
      </c>
      <c r="R26" s="25">
        <f t="shared" ref="R26:AE26" si="65">SUM(R23:R25)</f>
        <v>234463</v>
      </c>
      <c r="S26" s="26">
        <f t="shared" si="65"/>
        <v>255873</v>
      </c>
      <c r="T26" s="26">
        <f t="shared" si="65"/>
        <v>10532</v>
      </c>
      <c r="U26" s="26">
        <f t="shared" si="65"/>
        <v>27123</v>
      </c>
      <c r="V26" s="26">
        <f t="shared" si="65"/>
        <v>47</v>
      </c>
      <c r="W26" s="26">
        <f t="shared" si="65"/>
        <v>51</v>
      </c>
      <c r="X26" s="26">
        <f t="shared" si="65"/>
        <v>2459</v>
      </c>
      <c r="Y26" s="26">
        <f t="shared" si="65"/>
        <v>24566</v>
      </c>
      <c r="Z26" s="26">
        <f t="shared" si="65"/>
        <v>223931</v>
      </c>
      <c r="AA26" s="26">
        <f t="shared" si="65"/>
        <v>228750</v>
      </c>
      <c r="AB26" s="26">
        <f t="shared" si="65"/>
        <v>0</v>
      </c>
      <c r="AC26" s="26">
        <f t="shared" si="65"/>
        <v>0</v>
      </c>
      <c r="AD26" s="26">
        <f t="shared" si="65"/>
        <v>0</v>
      </c>
      <c r="AE26" s="27">
        <f t="shared" si="65"/>
        <v>228750</v>
      </c>
      <c r="AF26" s="44">
        <f t="shared" ref="AF26:AS26" si="66">SUM(AF23:AF25)</f>
        <v>3398</v>
      </c>
      <c r="AG26" s="26">
        <f t="shared" si="66"/>
        <v>4254</v>
      </c>
      <c r="AH26" s="26">
        <f t="shared" si="66"/>
        <v>398</v>
      </c>
      <c r="AI26" s="26">
        <f t="shared" si="66"/>
        <v>1407</v>
      </c>
      <c r="AJ26" s="26">
        <f t="shared" si="66"/>
        <v>-58</v>
      </c>
      <c r="AK26" s="26">
        <f t="shared" si="66"/>
        <v>-1</v>
      </c>
      <c r="AL26" s="26">
        <f t="shared" si="66"/>
        <v>-800</v>
      </c>
      <c r="AM26" s="26">
        <f t="shared" si="66"/>
        <v>2266</v>
      </c>
      <c r="AN26" s="26">
        <f t="shared" si="66"/>
        <v>3000</v>
      </c>
      <c r="AO26" s="26">
        <f t="shared" si="66"/>
        <v>2847</v>
      </c>
      <c r="AP26" s="26">
        <f t="shared" si="66"/>
        <v>0</v>
      </c>
      <c r="AQ26" s="26">
        <f t="shared" si="66"/>
        <v>0</v>
      </c>
      <c r="AR26" s="26">
        <f t="shared" si="66"/>
        <v>0</v>
      </c>
      <c r="AS26" s="27">
        <f t="shared" si="66"/>
        <v>2847</v>
      </c>
      <c r="AT26" s="105"/>
      <c r="AU26" s="35">
        <f t="shared" si="6"/>
        <v>255873</v>
      </c>
      <c r="AV26" s="35">
        <f t="shared" si="62"/>
        <v>47</v>
      </c>
      <c r="AW26" s="35">
        <f t="shared" si="62"/>
        <v>51</v>
      </c>
      <c r="AX26" s="35">
        <f t="shared" si="62"/>
        <v>2459</v>
      </c>
      <c r="AY26" s="35">
        <f t="shared" si="62"/>
        <v>253316</v>
      </c>
      <c r="BA26" s="35">
        <f>BB26+BC26+BD26+BE26</f>
        <v>255873</v>
      </c>
      <c r="BB26" s="35">
        <v>47</v>
      </c>
      <c r="BC26" s="35">
        <v>51</v>
      </c>
      <c r="BD26" s="35">
        <v>2459</v>
      </c>
      <c r="BE26" s="35">
        <v>253316</v>
      </c>
      <c r="BF26" s="35" t="b">
        <f t="shared" si="7"/>
        <v>1</v>
      </c>
      <c r="BG26" s="35" t="b">
        <f t="shared" si="7"/>
        <v>1</v>
      </c>
      <c r="BH26" s="35" t="b">
        <f t="shared" si="7"/>
        <v>1</v>
      </c>
      <c r="BI26" s="35" t="b">
        <f t="shared" si="7"/>
        <v>1</v>
      </c>
      <c r="BJ26" s="35" t="b">
        <f t="shared" si="7"/>
        <v>1</v>
      </c>
      <c r="BK26" s="35">
        <f>S26-BA26</f>
        <v>0</v>
      </c>
    </row>
    <row r="27" spans="1:63" s="35" customFormat="1" ht="24" customHeight="1" x14ac:dyDescent="0.25">
      <c r="A27" s="166">
        <v>6</v>
      </c>
      <c r="B27" s="169" t="s">
        <v>29</v>
      </c>
      <c r="C27" s="36" t="s">
        <v>2</v>
      </c>
      <c r="D27" s="201">
        <f t="shared" ref="D27" si="67">F27+L27</f>
        <v>329493</v>
      </c>
      <c r="E27" s="95">
        <f t="shared" ref="E27:E28" si="68">G27+M27</f>
        <v>78</v>
      </c>
      <c r="F27" s="191">
        <v>30149</v>
      </c>
      <c r="G27" s="95">
        <f t="shared" ref="G27:G29" si="69">SUM(H27:K27)</f>
        <v>78</v>
      </c>
      <c r="H27" s="97">
        <v>10</v>
      </c>
      <c r="I27" s="97">
        <v>3</v>
      </c>
      <c r="J27" s="97">
        <v>60</v>
      </c>
      <c r="K27" s="97">
        <v>5</v>
      </c>
      <c r="L27" s="191">
        <v>299344</v>
      </c>
      <c r="M27" s="95">
        <f>N27+O27+P27+Q27</f>
        <v>0</v>
      </c>
      <c r="N27" s="95"/>
      <c r="O27" s="95"/>
      <c r="P27" s="95"/>
      <c r="Q27" s="22"/>
      <c r="R27" s="230">
        <f>T27+Z27</f>
        <v>336832</v>
      </c>
      <c r="S27" s="95">
        <f t="shared" ref="S27:S29" si="70">U27+AA27</f>
        <v>58</v>
      </c>
      <c r="T27" s="191">
        <v>33811</v>
      </c>
      <c r="U27" s="95">
        <f t="shared" ref="U27:U29" si="71">SUM(V27:Y27)</f>
        <v>58</v>
      </c>
      <c r="V27" s="98">
        <v>0</v>
      </c>
      <c r="W27" s="98">
        <v>3</v>
      </c>
      <c r="X27" s="98">
        <v>50</v>
      </c>
      <c r="Y27" s="98">
        <v>5</v>
      </c>
      <c r="Z27" s="233">
        <v>303021</v>
      </c>
      <c r="AA27" s="95">
        <f t="shared" ref="AA27:AA29" si="72">SUM(AB27:AE27)</f>
        <v>0</v>
      </c>
      <c r="AB27" s="95">
        <v>0</v>
      </c>
      <c r="AC27" s="95">
        <v>0</v>
      </c>
      <c r="AD27" s="95">
        <v>0</v>
      </c>
      <c r="AE27" s="22">
        <v>0</v>
      </c>
      <c r="AF27" s="201">
        <f t="shared" ref="AF27:AG29" si="73">AH27+AN27</f>
        <v>7339</v>
      </c>
      <c r="AG27" s="95">
        <f t="shared" si="73"/>
        <v>-20</v>
      </c>
      <c r="AH27" s="197">
        <f>T27-F27</f>
        <v>3662</v>
      </c>
      <c r="AI27" s="86">
        <f>SUM(AJ27:AM27)</f>
        <v>-20</v>
      </c>
      <c r="AJ27" s="95">
        <f t="shared" ref="AJ27:AN29" si="74">V27-H27</f>
        <v>-10</v>
      </c>
      <c r="AK27" s="95">
        <f t="shared" si="74"/>
        <v>0</v>
      </c>
      <c r="AL27" s="95">
        <f t="shared" si="74"/>
        <v>-10</v>
      </c>
      <c r="AM27" s="95">
        <f t="shared" si="74"/>
        <v>0</v>
      </c>
      <c r="AN27" s="197">
        <f t="shared" si="74"/>
        <v>3677</v>
      </c>
      <c r="AO27" s="95">
        <f>SUM(AP27:AS27)</f>
        <v>0</v>
      </c>
      <c r="AP27" s="95">
        <f t="shared" ref="AP27:AS29" si="75">AB27-N27</f>
        <v>0</v>
      </c>
      <c r="AQ27" s="95">
        <f t="shared" si="75"/>
        <v>0</v>
      </c>
      <c r="AR27" s="95">
        <f t="shared" si="75"/>
        <v>0</v>
      </c>
      <c r="AS27" s="22">
        <f t="shared" si="75"/>
        <v>0</v>
      </c>
      <c r="AT27" s="104"/>
      <c r="AU27" s="35">
        <f t="shared" si="6"/>
        <v>58</v>
      </c>
      <c r="AV27" s="35">
        <f t="shared" si="62"/>
        <v>0</v>
      </c>
      <c r="AW27" s="35">
        <f t="shared" si="62"/>
        <v>3</v>
      </c>
      <c r="AX27" s="35">
        <f t="shared" si="62"/>
        <v>50</v>
      </c>
      <c r="AY27" s="35">
        <f t="shared" si="62"/>
        <v>5</v>
      </c>
      <c r="BA27" s="35">
        <v>58</v>
      </c>
      <c r="BF27" s="35" t="b">
        <f t="shared" si="7"/>
        <v>1</v>
      </c>
    </row>
    <row r="28" spans="1:63" s="35" customFormat="1" ht="24" customHeight="1" x14ac:dyDescent="0.25">
      <c r="A28" s="167"/>
      <c r="B28" s="170"/>
      <c r="C28" s="36" t="s">
        <v>3</v>
      </c>
      <c r="D28" s="174"/>
      <c r="E28" s="95">
        <f t="shared" si="68"/>
        <v>946</v>
      </c>
      <c r="F28" s="189"/>
      <c r="G28" s="95">
        <f t="shared" si="69"/>
        <v>946</v>
      </c>
      <c r="H28" s="97">
        <v>43</v>
      </c>
      <c r="I28" s="97">
        <v>6</v>
      </c>
      <c r="J28" s="97">
        <v>309</v>
      </c>
      <c r="K28" s="97">
        <v>588</v>
      </c>
      <c r="L28" s="189"/>
      <c r="M28" s="95">
        <f t="shared" ref="M28:M29" si="76">N28+O28+P28+Q28</f>
        <v>0</v>
      </c>
      <c r="N28" s="95"/>
      <c r="O28" s="95"/>
      <c r="P28" s="95"/>
      <c r="Q28" s="22"/>
      <c r="R28" s="231"/>
      <c r="S28" s="95">
        <f t="shared" si="70"/>
        <v>1374</v>
      </c>
      <c r="T28" s="189"/>
      <c r="U28" s="95">
        <f t="shared" si="71"/>
        <v>1374</v>
      </c>
      <c r="V28" s="98">
        <v>22</v>
      </c>
      <c r="W28" s="98">
        <v>3</v>
      </c>
      <c r="X28" s="98">
        <v>298</v>
      </c>
      <c r="Y28" s="98">
        <v>1051</v>
      </c>
      <c r="Z28" s="234"/>
      <c r="AA28" s="95">
        <f t="shared" si="72"/>
        <v>0</v>
      </c>
      <c r="AB28" s="95">
        <v>0</v>
      </c>
      <c r="AC28" s="95">
        <v>0</v>
      </c>
      <c r="AD28" s="95">
        <v>0</v>
      </c>
      <c r="AE28" s="22">
        <v>0</v>
      </c>
      <c r="AF28" s="174"/>
      <c r="AG28" s="95">
        <f t="shared" si="73"/>
        <v>428</v>
      </c>
      <c r="AH28" s="176"/>
      <c r="AI28" s="95">
        <f>SUM(AJ28:AM28)</f>
        <v>428</v>
      </c>
      <c r="AJ28" s="95">
        <f t="shared" si="74"/>
        <v>-21</v>
      </c>
      <c r="AK28" s="95">
        <f t="shared" si="74"/>
        <v>-3</v>
      </c>
      <c r="AL28" s="95">
        <f t="shared" si="74"/>
        <v>-11</v>
      </c>
      <c r="AM28" s="95">
        <f t="shared" si="74"/>
        <v>463</v>
      </c>
      <c r="AN28" s="176"/>
      <c r="AO28" s="95">
        <f>SUM(AP28:AS28)</f>
        <v>0</v>
      </c>
      <c r="AP28" s="95">
        <f t="shared" si="75"/>
        <v>0</v>
      </c>
      <c r="AQ28" s="95">
        <f t="shared" si="75"/>
        <v>0</v>
      </c>
      <c r="AR28" s="95">
        <f t="shared" si="75"/>
        <v>0</v>
      </c>
      <c r="AS28" s="22">
        <f t="shared" si="75"/>
        <v>0</v>
      </c>
      <c r="AT28" s="104"/>
      <c r="AU28" s="35">
        <f t="shared" si="6"/>
        <v>1374</v>
      </c>
      <c r="AV28" s="35">
        <f t="shared" si="62"/>
        <v>22</v>
      </c>
      <c r="AW28" s="35">
        <f t="shared" si="62"/>
        <v>3</v>
      </c>
      <c r="AX28" s="35">
        <f t="shared" si="62"/>
        <v>298</v>
      </c>
      <c r="AY28" s="35">
        <f t="shared" si="62"/>
        <v>1051</v>
      </c>
      <c r="BA28" s="35">
        <v>1374</v>
      </c>
      <c r="BF28" s="35" t="b">
        <f t="shared" si="7"/>
        <v>1</v>
      </c>
    </row>
    <row r="29" spans="1:63" s="35" customFormat="1" ht="24" customHeight="1" x14ac:dyDescent="0.25">
      <c r="A29" s="167"/>
      <c r="B29" s="170"/>
      <c r="C29" s="36" t="s">
        <v>13</v>
      </c>
      <c r="D29" s="175"/>
      <c r="E29" s="95">
        <f>G29+M29</f>
        <v>362145</v>
      </c>
      <c r="F29" s="190"/>
      <c r="G29" s="95">
        <f t="shared" si="69"/>
        <v>52276</v>
      </c>
      <c r="H29" s="97">
        <v>111</v>
      </c>
      <c r="I29" s="97">
        <v>35</v>
      </c>
      <c r="J29" s="97">
        <v>10317</v>
      </c>
      <c r="K29" s="97">
        <v>41813</v>
      </c>
      <c r="L29" s="190"/>
      <c r="M29" s="95">
        <f t="shared" si="76"/>
        <v>309869</v>
      </c>
      <c r="N29" s="95"/>
      <c r="O29" s="95"/>
      <c r="P29" s="95"/>
      <c r="Q29" s="22">
        <v>309869</v>
      </c>
      <c r="R29" s="232"/>
      <c r="S29" s="95">
        <f t="shared" si="70"/>
        <v>372017</v>
      </c>
      <c r="T29" s="190"/>
      <c r="U29" s="95">
        <f t="shared" si="71"/>
        <v>58342</v>
      </c>
      <c r="V29" s="98">
        <v>71</v>
      </c>
      <c r="W29" s="98">
        <v>35</v>
      </c>
      <c r="X29" s="98">
        <v>7434</v>
      </c>
      <c r="Y29" s="98">
        <v>50802</v>
      </c>
      <c r="Z29" s="235"/>
      <c r="AA29" s="95">
        <f t="shared" si="72"/>
        <v>313675</v>
      </c>
      <c r="AB29" s="95">
        <v>0</v>
      </c>
      <c r="AC29" s="95">
        <v>0</v>
      </c>
      <c r="AD29" s="95">
        <v>0</v>
      </c>
      <c r="AE29" s="22">
        <v>313675</v>
      </c>
      <c r="AF29" s="175"/>
      <c r="AG29" s="95">
        <f t="shared" si="73"/>
        <v>9872</v>
      </c>
      <c r="AH29" s="177"/>
      <c r="AI29" s="95">
        <f>SUM(AJ29:AM29)</f>
        <v>6066</v>
      </c>
      <c r="AJ29" s="95">
        <f t="shared" si="74"/>
        <v>-40</v>
      </c>
      <c r="AK29" s="95">
        <f t="shared" si="74"/>
        <v>0</v>
      </c>
      <c r="AL29" s="95">
        <f t="shared" si="74"/>
        <v>-2883</v>
      </c>
      <c r="AM29" s="95">
        <f t="shared" si="74"/>
        <v>8989</v>
      </c>
      <c r="AN29" s="177"/>
      <c r="AO29" s="95">
        <f>SUM(AP29:AS29)</f>
        <v>3806</v>
      </c>
      <c r="AP29" s="95">
        <f t="shared" si="75"/>
        <v>0</v>
      </c>
      <c r="AQ29" s="95">
        <f t="shared" si="75"/>
        <v>0</v>
      </c>
      <c r="AR29" s="95">
        <f t="shared" si="75"/>
        <v>0</v>
      </c>
      <c r="AS29" s="22">
        <f t="shared" si="75"/>
        <v>3806</v>
      </c>
      <c r="AT29" s="104"/>
      <c r="AU29" s="35">
        <f t="shared" si="6"/>
        <v>372017</v>
      </c>
      <c r="AV29" s="35">
        <f t="shared" si="62"/>
        <v>71</v>
      </c>
      <c r="AW29" s="35">
        <f t="shared" si="62"/>
        <v>35</v>
      </c>
      <c r="AX29" s="35">
        <f t="shared" si="62"/>
        <v>7434</v>
      </c>
      <c r="AY29" s="35">
        <f t="shared" si="62"/>
        <v>364477</v>
      </c>
      <c r="BA29" s="35">
        <v>372017</v>
      </c>
      <c r="BF29" s="35" t="b">
        <f t="shared" si="7"/>
        <v>1</v>
      </c>
    </row>
    <row r="30" spans="1:63" s="35" customFormat="1" ht="24" customHeight="1" x14ac:dyDescent="0.25">
      <c r="A30" s="228"/>
      <c r="B30" s="229"/>
      <c r="C30" s="43" t="s">
        <v>12</v>
      </c>
      <c r="D30" s="25">
        <f t="shared" ref="D30" si="77">SUM(D27:D29)</f>
        <v>329493</v>
      </c>
      <c r="E30" s="26">
        <f>SUM(E27:E29)</f>
        <v>363169</v>
      </c>
      <c r="F30" s="26">
        <f t="shared" ref="F30" si="78">SUM(F27:F29)</f>
        <v>30149</v>
      </c>
      <c r="G30" s="26">
        <f>SUM(G27:G29)</f>
        <v>53300</v>
      </c>
      <c r="H30" s="26">
        <f t="shared" ref="H30:I30" si="79">SUM(H27:H29)</f>
        <v>164</v>
      </c>
      <c r="I30" s="26">
        <f t="shared" si="79"/>
        <v>44</v>
      </c>
      <c r="J30" s="26">
        <f>SUM(J27:J29)</f>
        <v>10686</v>
      </c>
      <c r="K30" s="26">
        <f t="shared" ref="K30:AE30" si="80">SUM(K27:K29)</f>
        <v>42406</v>
      </c>
      <c r="L30" s="26">
        <f t="shared" si="80"/>
        <v>299344</v>
      </c>
      <c r="M30" s="26">
        <f t="shared" si="80"/>
        <v>309869</v>
      </c>
      <c r="N30" s="26">
        <f t="shared" si="80"/>
        <v>0</v>
      </c>
      <c r="O30" s="26">
        <f t="shared" si="80"/>
        <v>0</v>
      </c>
      <c r="P30" s="26">
        <f t="shared" si="80"/>
        <v>0</v>
      </c>
      <c r="Q30" s="27">
        <f t="shared" si="80"/>
        <v>309869</v>
      </c>
      <c r="R30" s="25">
        <f t="shared" si="80"/>
        <v>336832</v>
      </c>
      <c r="S30" s="26">
        <f t="shared" si="80"/>
        <v>373449</v>
      </c>
      <c r="T30" s="26">
        <f t="shared" si="80"/>
        <v>33811</v>
      </c>
      <c r="U30" s="26">
        <f t="shared" si="80"/>
        <v>59774</v>
      </c>
      <c r="V30" s="26">
        <f t="shared" si="80"/>
        <v>93</v>
      </c>
      <c r="W30" s="26">
        <f t="shared" si="80"/>
        <v>41</v>
      </c>
      <c r="X30" s="26">
        <f t="shared" si="80"/>
        <v>7782</v>
      </c>
      <c r="Y30" s="26">
        <f t="shared" si="80"/>
        <v>51858</v>
      </c>
      <c r="Z30" s="26">
        <f t="shared" si="80"/>
        <v>303021</v>
      </c>
      <c r="AA30" s="26">
        <f t="shared" si="80"/>
        <v>313675</v>
      </c>
      <c r="AB30" s="26">
        <f t="shared" si="80"/>
        <v>0</v>
      </c>
      <c r="AC30" s="26">
        <f t="shared" si="80"/>
        <v>0</v>
      </c>
      <c r="AD30" s="26">
        <f t="shared" si="80"/>
        <v>0</v>
      </c>
      <c r="AE30" s="27">
        <f t="shared" si="80"/>
        <v>313675</v>
      </c>
      <c r="AF30" s="44">
        <f t="shared" ref="AF30:AS30" si="81">SUM(AF27:AF29)</f>
        <v>7339</v>
      </c>
      <c r="AG30" s="26">
        <f t="shared" si="81"/>
        <v>10280</v>
      </c>
      <c r="AH30" s="26">
        <f t="shared" si="81"/>
        <v>3662</v>
      </c>
      <c r="AI30" s="26">
        <f t="shared" si="81"/>
        <v>6474</v>
      </c>
      <c r="AJ30" s="26">
        <f t="shared" si="81"/>
        <v>-71</v>
      </c>
      <c r="AK30" s="26">
        <f t="shared" si="81"/>
        <v>-3</v>
      </c>
      <c r="AL30" s="26">
        <f t="shared" si="81"/>
        <v>-2904</v>
      </c>
      <c r="AM30" s="26">
        <f t="shared" si="81"/>
        <v>9452</v>
      </c>
      <c r="AN30" s="84">
        <f t="shared" si="81"/>
        <v>3677</v>
      </c>
      <c r="AO30" s="84">
        <f t="shared" si="81"/>
        <v>3806</v>
      </c>
      <c r="AP30" s="26">
        <f t="shared" si="81"/>
        <v>0</v>
      </c>
      <c r="AQ30" s="26">
        <f t="shared" si="81"/>
        <v>0</v>
      </c>
      <c r="AR30" s="26">
        <f t="shared" si="81"/>
        <v>0</v>
      </c>
      <c r="AS30" s="27">
        <f t="shared" si="81"/>
        <v>3806</v>
      </c>
      <c r="AT30" s="105"/>
      <c r="AU30" s="35">
        <f t="shared" si="6"/>
        <v>373449</v>
      </c>
      <c r="AV30" s="35">
        <f t="shared" si="62"/>
        <v>93</v>
      </c>
      <c r="AW30" s="35">
        <f t="shared" si="62"/>
        <v>41</v>
      </c>
      <c r="AX30" s="35">
        <f t="shared" si="62"/>
        <v>7782</v>
      </c>
      <c r="AY30" s="35">
        <f t="shared" si="62"/>
        <v>365533</v>
      </c>
      <c r="BA30" s="35">
        <f>BB30+BC30+BD30+BE30</f>
        <v>373449</v>
      </c>
      <c r="BB30" s="35">
        <v>93</v>
      </c>
      <c r="BC30" s="35">
        <v>41</v>
      </c>
      <c r="BD30" s="35">
        <v>7782</v>
      </c>
      <c r="BE30" s="35">
        <v>365533</v>
      </c>
      <c r="BF30" s="35" t="b">
        <f t="shared" si="7"/>
        <v>1</v>
      </c>
      <c r="BG30" s="35" t="b">
        <f t="shared" si="7"/>
        <v>1</v>
      </c>
      <c r="BH30" s="35" t="b">
        <f t="shared" si="7"/>
        <v>1</v>
      </c>
      <c r="BI30" s="35" t="b">
        <f t="shared" si="7"/>
        <v>1</v>
      </c>
      <c r="BJ30" s="35" t="b">
        <f t="shared" si="7"/>
        <v>1</v>
      </c>
      <c r="BK30" s="35">
        <f>S30-BA30</f>
        <v>0</v>
      </c>
    </row>
    <row r="31" spans="1:63" s="35" customFormat="1" ht="24" customHeight="1" x14ac:dyDescent="0.25">
      <c r="A31" s="166">
        <v>7</v>
      </c>
      <c r="B31" s="169" t="s">
        <v>30</v>
      </c>
      <c r="C31" s="36" t="s">
        <v>2</v>
      </c>
      <c r="D31" s="201">
        <f t="shared" ref="D31" si="82">F31+L31</f>
        <v>109592</v>
      </c>
      <c r="E31" s="95">
        <f>G31+M31</f>
        <v>44</v>
      </c>
      <c r="F31" s="197">
        <v>3304</v>
      </c>
      <c r="G31" s="95">
        <f t="shared" ref="G31:G33" si="83">SUM(H31:K31)</f>
        <v>44</v>
      </c>
      <c r="H31" s="95">
        <v>5</v>
      </c>
      <c r="I31" s="95">
        <v>0</v>
      </c>
      <c r="J31" s="95">
        <f>23+2</f>
        <v>25</v>
      </c>
      <c r="K31" s="95">
        <v>14</v>
      </c>
      <c r="L31" s="197">
        <v>106288</v>
      </c>
      <c r="M31" s="95">
        <f>SUM(N31:Q31)</f>
        <v>0</v>
      </c>
      <c r="N31" s="95"/>
      <c r="O31" s="95"/>
      <c r="P31" s="95"/>
      <c r="Q31" s="22"/>
      <c r="R31" s="201">
        <f t="shared" ref="R31:S33" si="84">T31+Z31</f>
        <v>110944</v>
      </c>
      <c r="S31" s="95">
        <f t="shared" si="84"/>
        <v>72</v>
      </c>
      <c r="T31" s="197">
        <v>3303</v>
      </c>
      <c r="U31" s="95">
        <f t="shared" ref="U31:U33" si="85">SUM(V31:Y31)</f>
        <v>72</v>
      </c>
      <c r="V31" s="95">
        <v>0</v>
      </c>
      <c r="W31" s="95">
        <v>0</v>
      </c>
      <c r="X31" s="95">
        <v>48</v>
      </c>
      <c r="Y31" s="95">
        <v>24</v>
      </c>
      <c r="Z31" s="197">
        <v>107641</v>
      </c>
      <c r="AA31" s="95">
        <f t="shared" ref="AA31:AA33" si="86">SUM(AB31:AE31)</f>
        <v>0</v>
      </c>
      <c r="AB31" s="95"/>
      <c r="AC31" s="95"/>
      <c r="AD31" s="95"/>
      <c r="AE31" s="22"/>
      <c r="AF31" s="201">
        <f>AH31+AN31</f>
        <v>1352</v>
      </c>
      <c r="AG31" s="95">
        <f>AI31+AO31</f>
        <v>28</v>
      </c>
      <c r="AH31" s="197">
        <f>T31-F31</f>
        <v>-1</v>
      </c>
      <c r="AI31" s="95">
        <f>SUM(AJ31:AM31)</f>
        <v>28</v>
      </c>
      <c r="AJ31" s="95">
        <f>V31-H31</f>
        <v>-5</v>
      </c>
      <c r="AK31" s="95">
        <f>W31-I31</f>
        <v>0</v>
      </c>
      <c r="AL31" s="95">
        <f>X31-J31</f>
        <v>23</v>
      </c>
      <c r="AM31" s="95">
        <f>Y31-K31</f>
        <v>10</v>
      </c>
      <c r="AN31" s="197">
        <f>Z31-L31</f>
        <v>1353</v>
      </c>
      <c r="AO31" s="95">
        <f>SUM(AP31:AS31)</f>
        <v>0</v>
      </c>
      <c r="AP31" s="95">
        <f t="shared" ref="AP31:AS33" si="87">AB31-N31</f>
        <v>0</v>
      </c>
      <c r="AQ31" s="95">
        <f t="shared" si="87"/>
        <v>0</v>
      </c>
      <c r="AR31" s="95">
        <f t="shared" si="87"/>
        <v>0</v>
      </c>
      <c r="AS31" s="22">
        <f t="shared" si="87"/>
        <v>0</v>
      </c>
      <c r="AT31" s="104"/>
      <c r="AU31" s="35">
        <f t="shared" si="6"/>
        <v>72</v>
      </c>
      <c r="AV31" s="35">
        <f t="shared" si="62"/>
        <v>0</v>
      </c>
      <c r="AW31" s="35">
        <f t="shared" si="62"/>
        <v>0</v>
      </c>
      <c r="AX31" s="35">
        <f t="shared" si="62"/>
        <v>48</v>
      </c>
      <c r="AY31" s="35">
        <f t="shared" si="62"/>
        <v>24</v>
      </c>
      <c r="BA31" s="35">
        <v>72</v>
      </c>
      <c r="BF31" s="35" t="b">
        <f t="shared" si="7"/>
        <v>1</v>
      </c>
    </row>
    <row r="32" spans="1:63" s="35" customFormat="1" ht="24" customHeight="1" x14ac:dyDescent="0.25">
      <c r="A32" s="167"/>
      <c r="B32" s="170"/>
      <c r="C32" s="36" t="s">
        <v>3</v>
      </c>
      <c r="D32" s="174"/>
      <c r="E32" s="95">
        <f t="shared" ref="E32:E33" si="88">G32+M32</f>
        <v>298</v>
      </c>
      <c r="F32" s="176"/>
      <c r="G32" s="95">
        <f t="shared" si="83"/>
        <v>298</v>
      </c>
      <c r="H32" s="95">
        <v>96</v>
      </c>
      <c r="I32" s="95">
        <v>6</v>
      </c>
      <c r="J32" s="95">
        <f>43+22</f>
        <v>65</v>
      </c>
      <c r="K32" s="95">
        <v>131</v>
      </c>
      <c r="L32" s="176"/>
      <c r="M32" s="95">
        <f t="shared" ref="M32:M33" si="89">SUM(N32:Q32)</f>
        <v>0</v>
      </c>
      <c r="N32" s="95"/>
      <c r="O32" s="95"/>
      <c r="P32" s="95"/>
      <c r="Q32" s="22"/>
      <c r="R32" s="174"/>
      <c r="S32" s="95">
        <f t="shared" si="84"/>
        <v>250</v>
      </c>
      <c r="T32" s="176"/>
      <c r="U32" s="95">
        <f t="shared" si="85"/>
        <v>250</v>
      </c>
      <c r="V32" s="95">
        <v>5</v>
      </c>
      <c r="W32" s="95">
        <v>0</v>
      </c>
      <c r="X32" s="95">
        <v>109</v>
      </c>
      <c r="Y32" s="95">
        <v>136</v>
      </c>
      <c r="Z32" s="176"/>
      <c r="AA32" s="95">
        <f t="shared" si="86"/>
        <v>0</v>
      </c>
      <c r="AB32" s="95"/>
      <c r="AC32" s="95"/>
      <c r="AD32" s="95"/>
      <c r="AE32" s="22"/>
      <c r="AF32" s="174"/>
      <c r="AG32" s="95">
        <f>AI32+AO32</f>
        <v>-48</v>
      </c>
      <c r="AH32" s="176"/>
      <c r="AI32" s="95">
        <f>SUM(AJ32:AM32)</f>
        <v>-48</v>
      </c>
      <c r="AJ32" s="95">
        <f t="shared" ref="AJ32:AM33" si="90">V32-H32</f>
        <v>-91</v>
      </c>
      <c r="AK32" s="95">
        <f t="shared" si="90"/>
        <v>-6</v>
      </c>
      <c r="AL32" s="95">
        <f t="shared" si="90"/>
        <v>44</v>
      </c>
      <c r="AM32" s="95">
        <f t="shared" si="90"/>
        <v>5</v>
      </c>
      <c r="AN32" s="176"/>
      <c r="AO32" s="95">
        <f>SUM(AP32:AS32)</f>
        <v>0</v>
      </c>
      <c r="AP32" s="95">
        <f t="shared" si="87"/>
        <v>0</v>
      </c>
      <c r="AQ32" s="95">
        <f t="shared" si="87"/>
        <v>0</v>
      </c>
      <c r="AR32" s="95">
        <f t="shared" si="87"/>
        <v>0</v>
      </c>
      <c r="AS32" s="22">
        <f t="shared" si="87"/>
        <v>0</v>
      </c>
      <c r="AT32" s="104"/>
      <c r="AU32" s="35">
        <f t="shared" si="6"/>
        <v>250</v>
      </c>
      <c r="AV32" s="35">
        <f t="shared" si="62"/>
        <v>5</v>
      </c>
      <c r="AW32" s="35">
        <f t="shared" si="62"/>
        <v>0</v>
      </c>
      <c r="AX32" s="35">
        <f t="shared" si="62"/>
        <v>109</v>
      </c>
      <c r="AY32" s="35">
        <f t="shared" si="62"/>
        <v>136</v>
      </c>
      <c r="BA32" s="35">
        <v>250</v>
      </c>
      <c r="BF32" s="35" t="b">
        <f t="shared" si="7"/>
        <v>1</v>
      </c>
    </row>
    <row r="33" spans="1:64" s="35" customFormat="1" ht="24" customHeight="1" x14ac:dyDescent="0.25">
      <c r="A33" s="167"/>
      <c r="B33" s="170"/>
      <c r="C33" s="36" t="s">
        <v>13</v>
      </c>
      <c r="D33" s="175"/>
      <c r="E33" s="95">
        <f t="shared" si="88"/>
        <v>133898</v>
      </c>
      <c r="F33" s="177"/>
      <c r="G33" s="95">
        <f t="shared" si="83"/>
        <v>12904</v>
      </c>
      <c r="H33" s="95">
        <f>5+33</f>
        <v>38</v>
      </c>
      <c r="I33" s="95">
        <f>2+9</f>
        <v>11</v>
      </c>
      <c r="J33" s="95">
        <f>304+32</f>
        <v>336</v>
      </c>
      <c r="K33" s="95">
        <v>12519</v>
      </c>
      <c r="L33" s="177"/>
      <c r="M33" s="95">
        <f t="shared" si="89"/>
        <v>120994</v>
      </c>
      <c r="N33" s="95"/>
      <c r="O33" s="95"/>
      <c r="P33" s="95"/>
      <c r="Q33" s="22">
        <v>120994</v>
      </c>
      <c r="R33" s="175"/>
      <c r="S33" s="95">
        <f t="shared" si="84"/>
        <v>136226</v>
      </c>
      <c r="T33" s="177"/>
      <c r="U33" s="95">
        <f t="shared" si="85"/>
        <v>13325</v>
      </c>
      <c r="V33" s="95">
        <v>3</v>
      </c>
      <c r="W33" s="95">
        <v>3</v>
      </c>
      <c r="X33" s="95">
        <v>429</v>
      </c>
      <c r="Y33" s="95">
        <v>12890</v>
      </c>
      <c r="Z33" s="177"/>
      <c r="AA33" s="95">
        <f t="shared" si="86"/>
        <v>122901</v>
      </c>
      <c r="AB33" s="95"/>
      <c r="AC33" s="95"/>
      <c r="AD33" s="95"/>
      <c r="AE33" s="22">
        <v>122901</v>
      </c>
      <c r="AF33" s="175"/>
      <c r="AG33" s="95">
        <f>AI33+AO33</f>
        <v>2328</v>
      </c>
      <c r="AH33" s="177"/>
      <c r="AI33" s="95">
        <f>SUM(AJ33:AM33)</f>
        <v>421</v>
      </c>
      <c r="AJ33" s="95">
        <f t="shared" si="90"/>
        <v>-35</v>
      </c>
      <c r="AK33" s="95">
        <f t="shared" si="90"/>
        <v>-8</v>
      </c>
      <c r="AL33" s="95">
        <f t="shared" si="90"/>
        <v>93</v>
      </c>
      <c r="AM33" s="95">
        <f t="shared" si="90"/>
        <v>371</v>
      </c>
      <c r="AN33" s="177"/>
      <c r="AO33" s="95">
        <f>SUM(AP33:AS33)</f>
        <v>1907</v>
      </c>
      <c r="AP33" s="95">
        <f t="shared" si="87"/>
        <v>0</v>
      </c>
      <c r="AQ33" s="95">
        <f t="shared" si="87"/>
        <v>0</v>
      </c>
      <c r="AR33" s="95">
        <f t="shared" si="87"/>
        <v>0</v>
      </c>
      <c r="AS33" s="22">
        <f t="shared" si="87"/>
        <v>1907</v>
      </c>
      <c r="AT33" s="104"/>
      <c r="AU33" s="35">
        <f t="shared" si="6"/>
        <v>136226</v>
      </c>
      <c r="AV33" s="35">
        <f t="shared" si="62"/>
        <v>3</v>
      </c>
      <c r="AW33" s="35">
        <f t="shared" si="62"/>
        <v>3</v>
      </c>
      <c r="AX33" s="35">
        <f t="shared" si="62"/>
        <v>429</v>
      </c>
      <c r="AY33" s="35">
        <f t="shared" si="62"/>
        <v>135791</v>
      </c>
      <c r="BA33" s="35">
        <v>136226</v>
      </c>
      <c r="BF33" s="35" t="b">
        <f t="shared" si="7"/>
        <v>1</v>
      </c>
    </row>
    <row r="34" spans="1:64" s="35" customFormat="1" ht="24" customHeight="1" x14ac:dyDescent="0.25">
      <c r="A34" s="228"/>
      <c r="B34" s="229"/>
      <c r="C34" s="43" t="s">
        <v>12</v>
      </c>
      <c r="D34" s="25">
        <f t="shared" ref="D34:AE34" si="91">SUM(D31:D33)</f>
        <v>109592</v>
      </c>
      <c r="E34" s="26">
        <f t="shared" si="91"/>
        <v>134240</v>
      </c>
      <c r="F34" s="26">
        <f t="shared" si="91"/>
        <v>3304</v>
      </c>
      <c r="G34" s="26">
        <f t="shared" si="91"/>
        <v>13246</v>
      </c>
      <c r="H34" s="26">
        <f t="shared" si="91"/>
        <v>139</v>
      </c>
      <c r="I34" s="26">
        <f t="shared" si="91"/>
        <v>17</v>
      </c>
      <c r="J34" s="26">
        <f t="shared" si="91"/>
        <v>426</v>
      </c>
      <c r="K34" s="26">
        <f t="shared" si="91"/>
        <v>12664</v>
      </c>
      <c r="L34" s="26">
        <f t="shared" si="91"/>
        <v>106288</v>
      </c>
      <c r="M34" s="26">
        <f t="shared" si="91"/>
        <v>120994</v>
      </c>
      <c r="N34" s="26">
        <f t="shared" si="91"/>
        <v>0</v>
      </c>
      <c r="O34" s="26">
        <f t="shared" si="91"/>
        <v>0</v>
      </c>
      <c r="P34" s="26">
        <f t="shared" si="91"/>
        <v>0</v>
      </c>
      <c r="Q34" s="27">
        <f t="shared" si="91"/>
        <v>120994</v>
      </c>
      <c r="R34" s="25">
        <f t="shared" si="91"/>
        <v>110944</v>
      </c>
      <c r="S34" s="26">
        <f t="shared" si="91"/>
        <v>136548</v>
      </c>
      <c r="T34" s="26">
        <f t="shared" si="91"/>
        <v>3303</v>
      </c>
      <c r="U34" s="26">
        <f t="shared" si="91"/>
        <v>13647</v>
      </c>
      <c r="V34" s="26">
        <f t="shared" si="91"/>
        <v>8</v>
      </c>
      <c r="W34" s="26">
        <f t="shared" si="91"/>
        <v>3</v>
      </c>
      <c r="X34" s="26">
        <f t="shared" si="91"/>
        <v>586</v>
      </c>
      <c r="Y34" s="26">
        <f t="shared" si="91"/>
        <v>13050</v>
      </c>
      <c r="Z34" s="26">
        <f t="shared" si="91"/>
        <v>107641</v>
      </c>
      <c r="AA34" s="26">
        <f t="shared" si="91"/>
        <v>122901</v>
      </c>
      <c r="AB34" s="26">
        <f t="shared" si="91"/>
        <v>0</v>
      </c>
      <c r="AC34" s="26">
        <f t="shared" si="91"/>
        <v>0</v>
      </c>
      <c r="AD34" s="26">
        <f t="shared" si="91"/>
        <v>0</v>
      </c>
      <c r="AE34" s="27">
        <f t="shared" si="91"/>
        <v>122901</v>
      </c>
      <c r="AF34" s="44">
        <f t="shared" ref="AF34:AS34" si="92">SUM(AF31:AF33)</f>
        <v>1352</v>
      </c>
      <c r="AG34" s="26">
        <f t="shared" si="92"/>
        <v>2308</v>
      </c>
      <c r="AH34" s="84">
        <f t="shared" si="92"/>
        <v>-1</v>
      </c>
      <c r="AI34" s="84">
        <f t="shared" si="92"/>
        <v>401</v>
      </c>
      <c r="AJ34" s="26">
        <f t="shared" si="92"/>
        <v>-131</v>
      </c>
      <c r="AK34" s="26">
        <f t="shared" si="92"/>
        <v>-14</v>
      </c>
      <c r="AL34" s="26">
        <f t="shared" si="92"/>
        <v>160</v>
      </c>
      <c r="AM34" s="26">
        <f t="shared" si="92"/>
        <v>386</v>
      </c>
      <c r="AN34" s="26">
        <f t="shared" si="92"/>
        <v>1353</v>
      </c>
      <c r="AO34" s="26">
        <f t="shared" si="92"/>
        <v>1907</v>
      </c>
      <c r="AP34" s="26">
        <f t="shared" si="92"/>
        <v>0</v>
      </c>
      <c r="AQ34" s="26">
        <f t="shared" si="92"/>
        <v>0</v>
      </c>
      <c r="AR34" s="26">
        <f t="shared" si="92"/>
        <v>0</v>
      </c>
      <c r="AS34" s="27">
        <f t="shared" si="92"/>
        <v>1907</v>
      </c>
      <c r="AT34" s="105" t="s">
        <v>77</v>
      </c>
      <c r="AU34" s="35">
        <f t="shared" si="6"/>
        <v>136548</v>
      </c>
      <c r="AV34" s="35">
        <f t="shared" si="62"/>
        <v>8</v>
      </c>
      <c r="AW34" s="35">
        <f t="shared" si="62"/>
        <v>3</v>
      </c>
      <c r="AX34" s="35">
        <f t="shared" si="62"/>
        <v>586</v>
      </c>
      <c r="AY34" s="35">
        <f t="shared" si="62"/>
        <v>135951</v>
      </c>
      <c r="BA34" s="35">
        <f>BB34+BC34+BD34+BE34</f>
        <v>136548</v>
      </c>
      <c r="BB34" s="35">
        <v>8</v>
      </c>
      <c r="BC34" s="35">
        <v>3</v>
      </c>
      <c r="BD34" s="35">
        <v>586</v>
      </c>
      <c r="BE34" s="35">
        <v>135951</v>
      </c>
      <c r="BF34" s="35" t="b">
        <f t="shared" si="7"/>
        <v>1</v>
      </c>
      <c r="BG34" s="35" t="b">
        <f t="shared" si="7"/>
        <v>1</v>
      </c>
      <c r="BH34" s="35" t="b">
        <f t="shared" si="7"/>
        <v>1</v>
      </c>
      <c r="BI34" s="35" t="b">
        <f t="shared" si="7"/>
        <v>1</v>
      </c>
      <c r="BJ34" s="35" t="b">
        <f>AY34-BE34=0</f>
        <v>1</v>
      </c>
      <c r="BK34" s="35">
        <f>S34-BA34</f>
        <v>0</v>
      </c>
    </row>
    <row r="35" spans="1:64" s="35" customFormat="1" ht="24" customHeight="1" x14ac:dyDescent="0.25">
      <c r="A35" s="166">
        <v>8</v>
      </c>
      <c r="B35" s="169" t="s">
        <v>31</v>
      </c>
      <c r="C35" s="36" t="s">
        <v>2</v>
      </c>
      <c r="D35" s="201">
        <f t="shared" ref="D35" si="93">F35+L35</f>
        <v>227319</v>
      </c>
      <c r="E35" s="95">
        <f t="shared" ref="E35:E37" si="94">G35+M35</f>
        <v>348</v>
      </c>
      <c r="F35" s="197">
        <v>11578</v>
      </c>
      <c r="G35" s="95">
        <f>SUM(H35:K35)</f>
        <v>348</v>
      </c>
      <c r="H35" s="95">
        <v>26</v>
      </c>
      <c r="I35" s="95">
        <v>0</v>
      </c>
      <c r="J35" s="95">
        <v>60</v>
      </c>
      <c r="K35" s="95">
        <v>262</v>
      </c>
      <c r="L35" s="197">
        <v>215741</v>
      </c>
      <c r="M35" s="95">
        <v>0</v>
      </c>
      <c r="N35" s="95"/>
      <c r="O35" s="95"/>
      <c r="P35" s="95"/>
      <c r="Q35" s="22"/>
      <c r="R35" s="201">
        <f>T35+Z35</f>
        <v>232486</v>
      </c>
      <c r="S35" s="95">
        <f t="shared" ref="S35:S37" si="95">U35+AA35</f>
        <v>382</v>
      </c>
      <c r="T35" s="197">
        <v>11854</v>
      </c>
      <c r="U35" s="95">
        <f t="shared" ref="U35:U37" si="96">SUM(V35:Y35)</f>
        <v>382</v>
      </c>
      <c r="V35" s="95">
        <v>28</v>
      </c>
      <c r="W35" s="95">
        <v>0</v>
      </c>
      <c r="X35" s="95">
        <v>62</v>
      </c>
      <c r="Y35" s="95">
        <v>292</v>
      </c>
      <c r="Z35" s="197">
        <v>220632</v>
      </c>
      <c r="AA35" s="95">
        <f t="shared" ref="AA35:AA37" si="97">SUM(AB35:AE35)</f>
        <v>0</v>
      </c>
      <c r="AB35" s="95"/>
      <c r="AC35" s="95"/>
      <c r="AD35" s="95"/>
      <c r="AE35" s="22"/>
      <c r="AF35" s="201">
        <f t="shared" ref="AF35:AG37" si="98">AH35+AN35</f>
        <v>5167</v>
      </c>
      <c r="AG35" s="95">
        <f t="shared" si="98"/>
        <v>34</v>
      </c>
      <c r="AH35" s="197">
        <f>T35-F35</f>
        <v>276</v>
      </c>
      <c r="AI35" s="95">
        <f>SUM(AJ35:AM35)</f>
        <v>34</v>
      </c>
      <c r="AJ35" s="95">
        <f t="shared" ref="AJ35:AN37" si="99">V35-H35</f>
        <v>2</v>
      </c>
      <c r="AK35" s="95">
        <f t="shared" si="99"/>
        <v>0</v>
      </c>
      <c r="AL35" s="95">
        <f t="shared" si="99"/>
        <v>2</v>
      </c>
      <c r="AM35" s="95">
        <f t="shared" si="99"/>
        <v>30</v>
      </c>
      <c r="AN35" s="197">
        <f t="shared" si="99"/>
        <v>4891</v>
      </c>
      <c r="AO35" s="95">
        <f>SUM(AP35:AS35)</f>
        <v>0</v>
      </c>
      <c r="AP35" s="95">
        <f t="shared" ref="AP35:AS37" si="100">AB35-N35</f>
        <v>0</v>
      </c>
      <c r="AQ35" s="95">
        <f t="shared" si="100"/>
        <v>0</v>
      </c>
      <c r="AR35" s="95">
        <f t="shared" si="100"/>
        <v>0</v>
      </c>
      <c r="AS35" s="22">
        <f t="shared" si="100"/>
        <v>0</v>
      </c>
      <c r="AT35" s="104"/>
      <c r="AU35" s="35">
        <f t="shared" si="6"/>
        <v>382</v>
      </c>
      <c r="AV35" s="35">
        <f t="shared" si="62"/>
        <v>28</v>
      </c>
      <c r="AW35" s="35">
        <f t="shared" si="62"/>
        <v>0</v>
      </c>
      <c r="AX35" s="35">
        <f t="shared" si="62"/>
        <v>62</v>
      </c>
      <c r="AY35" s="35">
        <f t="shared" si="62"/>
        <v>292</v>
      </c>
      <c r="BA35" s="35">
        <v>588</v>
      </c>
      <c r="BF35" s="35" t="b">
        <f t="shared" si="7"/>
        <v>0</v>
      </c>
    </row>
    <row r="36" spans="1:64" s="35" customFormat="1" ht="24" customHeight="1" x14ac:dyDescent="0.25">
      <c r="A36" s="167"/>
      <c r="B36" s="170"/>
      <c r="C36" s="36" t="s">
        <v>3</v>
      </c>
      <c r="D36" s="174"/>
      <c r="E36" s="95">
        <f t="shared" si="94"/>
        <v>1425</v>
      </c>
      <c r="F36" s="176"/>
      <c r="G36" s="95">
        <f>SUM(H36:K36)</f>
        <v>1425</v>
      </c>
      <c r="H36" s="95">
        <v>45</v>
      </c>
      <c r="I36" s="95">
        <v>18</v>
      </c>
      <c r="J36" s="95">
        <v>338</v>
      </c>
      <c r="K36" s="95">
        <v>1024</v>
      </c>
      <c r="L36" s="176"/>
      <c r="M36" s="95">
        <v>0</v>
      </c>
      <c r="N36" s="95"/>
      <c r="O36" s="95"/>
      <c r="P36" s="95"/>
      <c r="Q36" s="22"/>
      <c r="R36" s="174"/>
      <c r="S36" s="95">
        <f t="shared" si="95"/>
        <v>1517</v>
      </c>
      <c r="T36" s="176"/>
      <c r="U36" s="95">
        <f t="shared" si="96"/>
        <v>1517</v>
      </c>
      <c r="V36" s="95">
        <v>45</v>
      </c>
      <c r="W36" s="95">
        <v>18</v>
      </c>
      <c r="X36" s="95">
        <v>356</v>
      </c>
      <c r="Y36" s="95">
        <v>1098</v>
      </c>
      <c r="Z36" s="176"/>
      <c r="AA36" s="95">
        <f t="shared" si="97"/>
        <v>0</v>
      </c>
      <c r="AB36" s="95"/>
      <c r="AC36" s="95"/>
      <c r="AD36" s="95"/>
      <c r="AE36" s="22"/>
      <c r="AF36" s="174"/>
      <c r="AG36" s="95">
        <f t="shared" si="98"/>
        <v>92</v>
      </c>
      <c r="AH36" s="176"/>
      <c r="AI36" s="95">
        <f>SUM(AJ36:AM36)</f>
        <v>92</v>
      </c>
      <c r="AJ36" s="95">
        <f t="shared" si="99"/>
        <v>0</v>
      </c>
      <c r="AK36" s="95">
        <f t="shared" si="99"/>
        <v>0</v>
      </c>
      <c r="AL36" s="95">
        <f t="shared" si="99"/>
        <v>18</v>
      </c>
      <c r="AM36" s="95">
        <f t="shared" si="99"/>
        <v>74</v>
      </c>
      <c r="AN36" s="176"/>
      <c r="AO36" s="95">
        <f>SUM(AP36:AS36)</f>
        <v>0</v>
      </c>
      <c r="AP36" s="95">
        <f t="shared" si="100"/>
        <v>0</v>
      </c>
      <c r="AQ36" s="95">
        <f t="shared" si="100"/>
        <v>0</v>
      </c>
      <c r="AR36" s="95">
        <f t="shared" si="100"/>
        <v>0</v>
      </c>
      <c r="AS36" s="22">
        <f t="shared" si="100"/>
        <v>0</v>
      </c>
      <c r="AT36" s="104"/>
      <c r="AU36" s="35">
        <f t="shared" si="6"/>
        <v>1517</v>
      </c>
      <c r="AV36" s="35">
        <f t="shared" si="62"/>
        <v>45</v>
      </c>
      <c r="AW36" s="35">
        <f t="shared" si="62"/>
        <v>18</v>
      </c>
      <c r="AX36" s="35">
        <f t="shared" si="62"/>
        <v>356</v>
      </c>
      <c r="AY36" s="35">
        <f t="shared" si="62"/>
        <v>1098</v>
      </c>
      <c r="BA36" s="35">
        <v>1689</v>
      </c>
      <c r="BF36" s="35" t="b">
        <f t="shared" si="7"/>
        <v>0</v>
      </c>
    </row>
    <row r="37" spans="1:64" s="35" customFormat="1" ht="24" customHeight="1" x14ac:dyDescent="0.25">
      <c r="A37" s="167"/>
      <c r="B37" s="170"/>
      <c r="C37" s="36" t="s">
        <v>13</v>
      </c>
      <c r="D37" s="175"/>
      <c r="E37" s="95">
        <f t="shared" si="94"/>
        <v>262816</v>
      </c>
      <c r="F37" s="177"/>
      <c r="G37" s="95">
        <f>SUM(H37:K37)</f>
        <v>46713</v>
      </c>
      <c r="H37" s="95">
        <v>378</v>
      </c>
      <c r="I37" s="95">
        <v>85</v>
      </c>
      <c r="J37" s="95">
        <v>5821</v>
      </c>
      <c r="K37" s="95">
        <v>40429</v>
      </c>
      <c r="L37" s="177"/>
      <c r="M37" s="95">
        <f>Q37+P37</f>
        <v>216103</v>
      </c>
      <c r="N37" s="95"/>
      <c r="O37" s="95"/>
      <c r="P37" s="95">
        <v>97</v>
      </c>
      <c r="Q37" s="22">
        <v>216006</v>
      </c>
      <c r="R37" s="175"/>
      <c r="S37" s="95">
        <f t="shared" si="95"/>
        <v>268265</v>
      </c>
      <c r="T37" s="177"/>
      <c r="U37" s="95">
        <f t="shared" si="96"/>
        <v>47633</v>
      </c>
      <c r="V37" s="95">
        <v>378</v>
      </c>
      <c r="W37" s="95">
        <v>85</v>
      </c>
      <c r="X37" s="95">
        <v>5962</v>
      </c>
      <c r="Y37" s="95">
        <v>41208</v>
      </c>
      <c r="Z37" s="177"/>
      <c r="AA37" s="95">
        <f t="shared" si="97"/>
        <v>220632</v>
      </c>
      <c r="AB37" s="95"/>
      <c r="AC37" s="95"/>
      <c r="AD37" s="95">
        <v>97</v>
      </c>
      <c r="AE37" s="22">
        <v>220535</v>
      </c>
      <c r="AF37" s="175"/>
      <c r="AG37" s="95">
        <f t="shared" si="98"/>
        <v>5449</v>
      </c>
      <c r="AH37" s="177"/>
      <c r="AI37" s="95">
        <f>SUM(AJ37:AM37)</f>
        <v>920</v>
      </c>
      <c r="AJ37" s="95">
        <f t="shared" si="99"/>
        <v>0</v>
      </c>
      <c r="AK37" s="95">
        <f t="shared" si="99"/>
        <v>0</v>
      </c>
      <c r="AL37" s="95">
        <f t="shared" si="99"/>
        <v>141</v>
      </c>
      <c r="AM37" s="95">
        <f t="shared" si="99"/>
        <v>779</v>
      </c>
      <c r="AN37" s="177"/>
      <c r="AO37" s="95">
        <f>SUM(AP37:AS37)</f>
        <v>4529</v>
      </c>
      <c r="AP37" s="95">
        <f t="shared" si="100"/>
        <v>0</v>
      </c>
      <c r="AQ37" s="95">
        <f t="shared" si="100"/>
        <v>0</v>
      </c>
      <c r="AR37" s="95">
        <f t="shared" si="100"/>
        <v>0</v>
      </c>
      <c r="AS37" s="22">
        <f t="shared" si="100"/>
        <v>4529</v>
      </c>
      <c r="AT37" s="104"/>
      <c r="AU37" s="35">
        <f t="shared" si="6"/>
        <v>268265</v>
      </c>
      <c r="AV37" s="35">
        <f t="shared" si="62"/>
        <v>378</v>
      </c>
      <c r="AW37" s="35">
        <f t="shared" si="62"/>
        <v>85</v>
      </c>
      <c r="AX37" s="35">
        <f t="shared" si="62"/>
        <v>6059</v>
      </c>
      <c r="AY37" s="35">
        <f t="shared" si="62"/>
        <v>261743</v>
      </c>
      <c r="BA37" s="35">
        <v>274373</v>
      </c>
      <c r="BF37" s="35" t="b">
        <f t="shared" si="7"/>
        <v>0</v>
      </c>
    </row>
    <row r="38" spans="1:64" s="35" customFormat="1" ht="24" customHeight="1" x14ac:dyDescent="0.25">
      <c r="A38" s="228"/>
      <c r="B38" s="229"/>
      <c r="C38" s="43" t="s">
        <v>12</v>
      </c>
      <c r="D38" s="25">
        <f t="shared" ref="D38" si="101">SUM(D35:D37)</f>
        <v>227319</v>
      </c>
      <c r="E38" s="26">
        <f>SUM(E35:E37)</f>
        <v>264589</v>
      </c>
      <c r="F38" s="26">
        <f t="shared" ref="F38:AE38" si="102">SUM(F35:F37)</f>
        <v>11578</v>
      </c>
      <c r="G38" s="26">
        <f t="shared" si="102"/>
        <v>48486</v>
      </c>
      <c r="H38" s="26">
        <f t="shared" si="102"/>
        <v>449</v>
      </c>
      <c r="I38" s="26">
        <f t="shared" si="102"/>
        <v>103</v>
      </c>
      <c r="J38" s="26">
        <f t="shared" si="102"/>
        <v>6219</v>
      </c>
      <c r="K38" s="26">
        <f t="shared" si="102"/>
        <v>41715</v>
      </c>
      <c r="L38" s="26">
        <f t="shared" si="102"/>
        <v>215741</v>
      </c>
      <c r="M38" s="26">
        <f t="shared" si="102"/>
        <v>216103</v>
      </c>
      <c r="N38" s="26">
        <f t="shared" si="102"/>
        <v>0</v>
      </c>
      <c r="O38" s="26">
        <f t="shared" si="102"/>
        <v>0</v>
      </c>
      <c r="P38" s="26">
        <f t="shared" si="102"/>
        <v>97</v>
      </c>
      <c r="Q38" s="27">
        <f t="shared" si="102"/>
        <v>216006</v>
      </c>
      <c r="R38" s="25">
        <f t="shared" si="102"/>
        <v>232486</v>
      </c>
      <c r="S38" s="26">
        <f t="shared" si="102"/>
        <v>270164</v>
      </c>
      <c r="T38" s="26">
        <f t="shared" si="102"/>
        <v>11854</v>
      </c>
      <c r="U38" s="26">
        <f t="shared" si="102"/>
        <v>49532</v>
      </c>
      <c r="V38" s="26">
        <f t="shared" si="102"/>
        <v>451</v>
      </c>
      <c r="W38" s="26">
        <f t="shared" si="102"/>
        <v>103</v>
      </c>
      <c r="X38" s="26">
        <f t="shared" si="102"/>
        <v>6380</v>
      </c>
      <c r="Y38" s="26">
        <f t="shared" si="102"/>
        <v>42598</v>
      </c>
      <c r="Z38" s="26">
        <f t="shared" si="102"/>
        <v>220632</v>
      </c>
      <c r="AA38" s="26">
        <f t="shared" si="102"/>
        <v>220632</v>
      </c>
      <c r="AB38" s="26">
        <f t="shared" si="102"/>
        <v>0</v>
      </c>
      <c r="AC38" s="26">
        <f t="shared" si="102"/>
        <v>0</v>
      </c>
      <c r="AD38" s="26">
        <f t="shared" si="102"/>
        <v>97</v>
      </c>
      <c r="AE38" s="27">
        <f t="shared" si="102"/>
        <v>220535</v>
      </c>
      <c r="AF38" s="44">
        <f t="shared" ref="AF38:AS38" si="103">SUM(AF35:AF37)</f>
        <v>5167</v>
      </c>
      <c r="AG38" s="26">
        <f t="shared" si="103"/>
        <v>5575</v>
      </c>
      <c r="AH38" s="26">
        <f t="shared" si="103"/>
        <v>276</v>
      </c>
      <c r="AI38" s="26">
        <f t="shared" si="103"/>
        <v>1046</v>
      </c>
      <c r="AJ38" s="26">
        <f t="shared" si="103"/>
        <v>2</v>
      </c>
      <c r="AK38" s="26">
        <f t="shared" si="103"/>
        <v>0</v>
      </c>
      <c r="AL38" s="26">
        <f t="shared" si="103"/>
        <v>161</v>
      </c>
      <c r="AM38" s="26">
        <f t="shared" si="103"/>
        <v>883</v>
      </c>
      <c r="AN38" s="26">
        <f t="shared" si="103"/>
        <v>4891</v>
      </c>
      <c r="AO38" s="26">
        <f t="shared" si="103"/>
        <v>4529</v>
      </c>
      <c r="AP38" s="26">
        <f t="shared" si="103"/>
        <v>0</v>
      </c>
      <c r="AQ38" s="26">
        <f t="shared" si="103"/>
        <v>0</v>
      </c>
      <c r="AR38" s="26">
        <f t="shared" si="103"/>
        <v>0</v>
      </c>
      <c r="AS38" s="27">
        <f t="shared" si="103"/>
        <v>4529</v>
      </c>
      <c r="AT38" s="105"/>
      <c r="AU38" s="35">
        <f t="shared" si="6"/>
        <v>270164</v>
      </c>
      <c r="AV38" s="35">
        <f t="shared" si="62"/>
        <v>451</v>
      </c>
      <c r="AW38" s="35">
        <f t="shared" si="62"/>
        <v>103</v>
      </c>
      <c r="AX38" s="35">
        <f t="shared" si="62"/>
        <v>6477</v>
      </c>
      <c r="AY38" s="35">
        <f t="shared" si="62"/>
        <v>263133</v>
      </c>
      <c r="BA38" s="35">
        <f>BB38+BC38+BD38+BE38</f>
        <v>276650</v>
      </c>
      <c r="BB38" s="35">
        <v>633</v>
      </c>
      <c r="BC38" s="35">
        <v>143</v>
      </c>
      <c r="BD38" s="35">
        <v>8356</v>
      </c>
      <c r="BE38" s="35">
        <v>267518</v>
      </c>
      <c r="BF38" s="35" t="b">
        <f t="shared" si="7"/>
        <v>0</v>
      </c>
      <c r="BG38" s="35" t="b">
        <f t="shared" si="7"/>
        <v>0</v>
      </c>
      <c r="BH38" s="35" t="b">
        <f t="shared" si="7"/>
        <v>0</v>
      </c>
      <c r="BI38" s="35" t="b">
        <f t="shared" si="7"/>
        <v>0</v>
      </c>
      <c r="BJ38" s="35" t="b">
        <f t="shared" si="7"/>
        <v>0</v>
      </c>
      <c r="BK38" s="35">
        <f>S38-BA38</f>
        <v>-6486</v>
      </c>
      <c r="BL38" s="35">
        <f>BA38-6486</f>
        <v>270164</v>
      </c>
    </row>
    <row r="39" spans="1:64" s="35" customFormat="1" ht="24" customHeight="1" x14ac:dyDescent="0.25">
      <c r="A39" s="166">
        <v>9</v>
      </c>
      <c r="B39" s="169" t="s">
        <v>32</v>
      </c>
      <c r="C39" s="36" t="s">
        <v>2</v>
      </c>
      <c r="D39" s="201">
        <f t="shared" ref="D39" si="104">F39+L39</f>
        <v>211632</v>
      </c>
      <c r="E39" s="95">
        <f t="shared" ref="E39:E40" si="105">G39+M39</f>
        <v>30</v>
      </c>
      <c r="F39" s="197">
        <v>4298</v>
      </c>
      <c r="G39" s="95">
        <f>SUM(H39:K39)</f>
        <v>30</v>
      </c>
      <c r="H39" s="95">
        <v>7</v>
      </c>
      <c r="I39" s="95">
        <v>0</v>
      </c>
      <c r="J39" s="95">
        <v>18</v>
      </c>
      <c r="K39" s="95">
        <v>5</v>
      </c>
      <c r="L39" s="197">
        <v>207334</v>
      </c>
      <c r="M39" s="95">
        <f>SUM(N39:Q39)</f>
        <v>0</v>
      </c>
      <c r="N39" s="95"/>
      <c r="O39" s="95"/>
      <c r="P39" s="95"/>
      <c r="Q39" s="22"/>
      <c r="R39" s="201">
        <f t="shared" ref="R39:S41" si="106">T39+Z39</f>
        <v>212473</v>
      </c>
      <c r="S39" s="95">
        <f t="shared" si="106"/>
        <v>20</v>
      </c>
      <c r="T39" s="197">
        <v>5306</v>
      </c>
      <c r="U39" s="95">
        <f t="shared" ref="U39:U41" si="107">SUM(V39:Y39)</f>
        <v>20</v>
      </c>
      <c r="V39" s="95">
        <f>7-4</f>
        <v>3</v>
      </c>
      <c r="W39" s="95">
        <v>0</v>
      </c>
      <c r="X39" s="95">
        <f>18-8</f>
        <v>10</v>
      </c>
      <c r="Y39" s="95">
        <f>5+2</f>
        <v>7</v>
      </c>
      <c r="Z39" s="197">
        <v>207167</v>
      </c>
      <c r="AA39" s="95">
        <f t="shared" ref="AA39:AA41" si="108">SUM(AB39:AE39)</f>
        <v>0</v>
      </c>
      <c r="AB39" s="95">
        <v>0</v>
      </c>
      <c r="AC39" s="95">
        <v>0</v>
      </c>
      <c r="AD39" s="95">
        <v>0</v>
      </c>
      <c r="AE39" s="22">
        <v>0</v>
      </c>
      <c r="AF39" s="201">
        <f t="shared" ref="AF39:AG41" si="109">AH39+AN39</f>
        <v>841</v>
      </c>
      <c r="AG39" s="95">
        <f t="shared" si="109"/>
        <v>-10</v>
      </c>
      <c r="AH39" s="197">
        <f>T39-F39</f>
        <v>1008</v>
      </c>
      <c r="AI39" s="88">
        <f>SUM(AJ39:AM39)</f>
        <v>-10</v>
      </c>
      <c r="AJ39" s="95">
        <f t="shared" ref="AJ39:AN41" si="110">V39-H39</f>
        <v>-4</v>
      </c>
      <c r="AK39" s="95">
        <f t="shared" si="110"/>
        <v>0</v>
      </c>
      <c r="AL39" s="95">
        <f t="shared" si="110"/>
        <v>-8</v>
      </c>
      <c r="AM39" s="95">
        <f t="shared" si="110"/>
        <v>2</v>
      </c>
      <c r="AN39" s="197">
        <f t="shared" si="110"/>
        <v>-167</v>
      </c>
      <c r="AO39" s="95">
        <f>SUM(AP39:AS39)</f>
        <v>0</v>
      </c>
      <c r="AP39" s="95">
        <f t="shared" ref="AP39:AS41" si="111">AB39-N39</f>
        <v>0</v>
      </c>
      <c r="AQ39" s="95">
        <f t="shared" si="111"/>
        <v>0</v>
      </c>
      <c r="AR39" s="95">
        <f t="shared" si="111"/>
        <v>0</v>
      </c>
      <c r="AS39" s="22">
        <f t="shared" si="111"/>
        <v>0</v>
      </c>
      <c r="AT39" s="104" t="s">
        <v>78</v>
      </c>
      <c r="AU39" s="35">
        <f t="shared" si="6"/>
        <v>20</v>
      </c>
      <c r="AV39" s="35">
        <f t="shared" si="62"/>
        <v>3</v>
      </c>
      <c r="AW39" s="35">
        <f t="shared" si="62"/>
        <v>0</v>
      </c>
      <c r="AX39" s="35">
        <f t="shared" si="62"/>
        <v>10</v>
      </c>
      <c r="AY39" s="35">
        <f t="shared" si="62"/>
        <v>7</v>
      </c>
      <c r="BA39" s="35">
        <v>20</v>
      </c>
      <c r="BF39" s="35" t="b">
        <f>AU39-BA39=0</f>
        <v>1</v>
      </c>
    </row>
    <row r="40" spans="1:64" s="35" customFormat="1" ht="24" customHeight="1" x14ac:dyDescent="0.25">
      <c r="A40" s="167"/>
      <c r="B40" s="170"/>
      <c r="C40" s="36" t="s">
        <v>3</v>
      </c>
      <c r="D40" s="174"/>
      <c r="E40" s="95">
        <f t="shared" si="105"/>
        <v>617</v>
      </c>
      <c r="F40" s="176"/>
      <c r="G40" s="95">
        <f>SUM(H40:K40)</f>
        <v>617</v>
      </c>
      <c r="H40" s="95">
        <v>5</v>
      </c>
      <c r="I40" s="95">
        <v>21</v>
      </c>
      <c r="J40" s="95">
        <v>180</v>
      </c>
      <c r="K40" s="95">
        <v>411</v>
      </c>
      <c r="L40" s="176"/>
      <c r="M40" s="95">
        <f>SUM(N40:Q40)</f>
        <v>0</v>
      </c>
      <c r="N40" s="95"/>
      <c r="O40" s="95"/>
      <c r="P40" s="95"/>
      <c r="Q40" s="22"/>
      <c r="R40" s="174"/>
      <c r="S40" s="95">
        <f t="shared" si="106"/>
        <v>388</v>
      </c>
      <c r="T40" s="176"/>
      <c r="U40" s="95">
        <f t="shared" si="107"/>
        <v>388</v>
      </c>
      <c r="V40" s="95">
        <f>5-5</f>
        <v>0</v>
      </c>
      <c r="W40" s="95">
        <f>20-9</f>
        <v>11</v>
      </c>
      <c r="X40" s="95">
        <f>177-55</f>
        <v>122</v>
      </c>
      <c r="Y40" s="95">
        <f>258-7+4</f>
        <v>255</v>
      </c>
      <c r="Z40" s="176"/>
      <c r="AA40" s="95">
        <f t="shared" si="108"/>
        <v>0</v>
      </c>
      <c r="AB40" s="95">
        <v>0</v>
      </c>
      <c r="AC40" s="95">
        <v>0</v>
      </c>
      <c r="AD40" s="95">
        <v>0</v>
      </c>
      <c r="AE40" s="22">
        <v>0</v>
      </c>
      <c r="AF40" s="174"/>
      <c r="AG40" s="95">
        <f t="shared" si="109"/>
        <v>-229</v>
      </c>
      <c r="AH40" s="176"/>
      <c r="AI40" s="85">
        <f>SUM(AJ40:AM40)</f>
        <v>-229</v>
      </c>
      <c r="AJ40" s="95">
        <f t="shared" si="110"/>
        <v>-5</v>
      </c>
      <c r="AK40" s="95">
        <f t="shared" si="110"/>
        <v>-10</v>
      </c>
      <c r="AL40" s="95">
        <f t="shared" si="110"/>
        <v>-58</v>
      </c>
      <c r="AM40" s="95">
        <f t="shared" si="110"/>
        <v>-156</v>
      </c>
      <c r="AN40" s="176"/>
      <c r="AO40" s="95">
        <f>SUM(AP40:AS40)</f>
        <v>0</v>
      </c>
      <c r="AP40" s="95">
        <f t="shared" si="111"/>
        <v>0</v>
      </c>
      <c r="AQ40" s="95">
        <f t="shared" si="111"/>
        <v>0</v>
      </c>
      <c r="AR40" s="95">
        <f t="shared" si="111"/>
        <v>0</v>
      </c>
      <c r="AS40" s="22">
        <f t="shared" si="111"/>
        <v>0</v>
      </c>
      <c r="AT40" s="104" t="s">
        <v>79</v>
      </c>
      <c r="AU40" s="35">
        <f t="shared" si="6"/>
        <v>388</v>
      </c>
      <c r="AV40" s="35">
        <f t="shared" si="62"/>
        <v>0</v>
      </c>
      <c r="AW40" s="35">
        <f t="shared" si="62"/>
        <v>11</v>
      </c>
      <c r="AX40" s="35">
        <f t="shared" si="62"/>
        <v>122</v>
      </c>
      <c r="AY40" s="35">
        <f t="shared" si="62"/>
        <v>255</v>
      </c>
      <c r="BA40" s="35">
        <v>388</v>
      </c>
      <c r="BF40" s="35" t="b">
        <f t="shared" si="7"/>
        <v>1</v>
      </c>
    </row>
    <row r="41" spans="1:64" s="35" customFormat="1" ht="24" customHeight="1" x14ac:dyDescent="0.25">
      <c r="A41" s="167"/>
      <c r="B41" s="170"/>
      <c r="C41" s="36" t="s">
        <v>13</v>
      </c>
      <c r="D41" s="175"/>
      <c r="E41" s="95">
        <f>G41+M41</f>
        <v>234007</v>
      </c>
      <c r="F41" s="177"/>
      <c r="G41" s="95">
        <f>SUM(H41:K41)</f>
        <v>19615</v>
      </c>
      <c r="H41" s="95">
        <v>0</v>
      </c>
      <c r="I41" s="95">
        <v>23</v>
      </c>
      <c r="J41" s="95">
        <v>598</v>
      </c>
      <c r="K41" s="95">
        <f>17848+1146</f>
        <v>18994</v>
      </c>
      <c r="L41" s="177"/>
      <c r="M41" s="95">
        <f>SUM(N41:Q41)</f>
        <v>214392</v>
      </c>
      <c r="N41" s="95"/>
      <c r="O41" s="95"/>
      <c r="P41" s="95"/>
      <c r="Q41" s="22">
        <v>214392</v>
      </c>
      <c r="R41" s="175"/>
      <c r="S41" s="95">
        <f t="shared" si="106"/>
        <v>235429</v>
      </c>
      <c r="T41" s="177"/>
      <c r="U41" s="95">
        <f t="shared" si="107"/>
        <v>19935</v>
      </c>
      <c r="V41" s="95">
        <v>0</v>
      </c>
      <c r="W41" s="95">
        <f>24-2</f>
        <v>22</v>
      </c>
      <c r="X41" s="95">
        <f>658-204</f>
        <v>454</v>
      </c>
      <c r="Y41" s="95">
        <f>19723-258-6</f>
        <v>19459</v>
      </c>
      <c r="Z41" s="177"/>
      <c r="AA41" s="95">
        <f t="shared" si="108"/>
        <v>215494</v>
      </c>
      <c r="AB41" s="95">
        <v>0</v>
      </c>
      <c r="AC41" s="95">
        <v>0</v>
      </c>
      <c r="AD41" s="95">
        <v>0</v>
      </c>
      <c r="AE41" s="22">
        <v>215494</v>
      </c>
      <c r="AF41" s="175"/>
      <c r="AG41" s="95">
        <f t="shared" si="109"/>
        <v>1422</v>
      </c>
      <c r="AH41" s="177"/>
      <c r="AI41" s="85">
        <f>SUM(AJ41:AM41)</f>
        <v>320</v>
      </c>
      <c r="AJ41" s="95">
        <f t="shared" si="110"/>
        <v>0</v>
      </c>
      <c r="AK41" s="95">
        <f t="shared" si="110"/>
        <v>-1</v>
      </c>
      <c r="AL41" s="95">
        <f t="shared" si="110"/>
        <v>-144</v>
      </c>
      <c r="AM41" s="95">
        <f t="shared" si="110"/>
        <v>465</v>
      </c>
      <c r="AN41" s="177"/>
      <c r="AO41" s="95">
        <f>SUM(AP41:AS41)</f>
        <v>1102</v>
      </c>
      <c r="AP41" s="95">
        <f t="shared" si="111"/>
        <v>0</v>
      </c>
      <c r="AQ41" s="95">
        <f t="shared" si="111"/>
        <v>0</v>
      </c>
      <c r="AR41" s="95">
        <f t="shared" si="111"/>
        <v>0</v>
      </c>
      <c r="AS41" s="22">
        <f t="shared" si="111"/>
        <v>1102</v>
      </c>
      <c r="AT41" s="104" t="s">
        <v>80</v>
      </c>
      <c r="AU41" s="35">
        <f t="shared" si="6"/>
        <v>235429</v>
      </c>
      <c r="AV41" s="35">
        <f t="shared" si="62"/>
        <v>0</v>
      </c>
      <c r="AW41" s="35">
        <f t="shared" si="62"/>
        <v>22</v>
      </c>
      <c r="AX41" s="35">
        <f t="shared" si="62"/>
        <v>454</v>
      </c>
      <c r="AY41" s="35">
        <f t="shared" si="62"/>
        <v>234953</v>
      </c>
      <c r="BA41" s="35">
        <v>235436</v>
      </c>
      <c r="BF41" s="35" t="b">
        <f>AU41-BA41=0</f>
        <v>0</v>
      </c>
    </row>
    <row r="42" spans="1:64" s="35" customFormat="1" ht="24" customHeight="1" thickBot="1" x14ac:dyDescent="0.3">
      <c r="A42" s="225"/>
      <c r="B42" s="227"/>
      <c r="C42" s="45" t="s">
        <v>12</v>
      </c>
      <c r="D42" s="46">
        <f t="shared" ref="D42" si="112">SUM(D39:D41)</f>
        <v>211632</v>
      </c>
      <c r="E42" s="47">
        <f>SUM(E39:E41)</f>
        <v>234654</v>
      </c>
      <c r="F42" s="47">
        <f t="shared" ref="F42:AE42" si="113">SUM(F39:F41)</f>
        <v>4298</v>
      </c>
      <c r="G42" s="47">
        <f t="shared" si="113"/>
        <v>20262</v>
      </c>
      <c r="H42" s="47">
        <f t="shared" si="113"/>
        <v>12</v>
      </c>
      <c r="I42" s="47">
        <f t="shared" si="113"/>
        <v>44</v>
      </c>
      <c r="J42" s="47">
        <f t="shared" si="113"/>
        <v>796</v>
      </c>
      <c r="K42" s="47">
        <f t="shared" si="113"/>
        <v>19410</v>
      </c>
      <c r="L42" s="47">
        <f t="shared" si="113"/>
        <v>207334</v>
      </c>
      <c r="M42" s="47">
        <f t="shared" si="113"/>
        <v>214392</v>
      </c>
      <c r="N42" s="47">
        <f t="shared" si="113"/>
        <v>0</v>
      </c>
      <c r="O42" s="47">
        <f t="shared" si="113"/>
        <v>0</v>
      </c>
      <c r="P42" s="47">
        <f t="shared" si="113"/>
        <v>0</v>
      </c>
      <c r="Q42" s="48">
        <f t="shared" si="113"/>
        <v>214392</v>
      </c>
      <c r="R42" s="46">
        <f t="shared" si="113"/>
        <v>212473</v>
      </c>
      <c r="S42" s="47">
        <f t="shared" si="113"/>
        <v>235837</v>
      </c>
      <c r="T42" s="47">
        <f t="shared" si="113"/>
        <v>5306</v>
      </c>
      <c r="U42" s="47">
        <f t="shared" si="113"/>
        <v>20343</v>
      </c>
      <c r="V42" s="47">
        <f t="shared" si="113"/>
        <v>3</v>
      </c>
      <c r="W42" s="47">
        <f t="shared" si="113"/>
        <v>33</v>
      </c>
      <c r="X42" s="47">
        <f t="shared" si="113"/>
        <v>586</v>
      </c>
      <c r="Y42" s="47">
        <f t="shared" si="113"/>
        <v>19721</v>
      </c>
      <c r="Z42" s="47">
        <f t="shared" si="113"/>
        <v>207167</v>
      </c>
      <c r="AA42" s="47">
        <f t="shared" si="113"/>
        <v>215494</v>
      </c>
      <c r="AB42" s="47">
        <f t="shared" si="113"/>
        <v>0</v>
      </c>
      <c r="AC42" s="47">
        <f t="shared" si="113"/>
        <v>0</v>
      </c>
      <c r="AD42" s="47">
        <f t="shared" si="113"/>
        <v>0</v>
      </c>
      <c r="AE42" s="48">
        <f t="shared" si="113"/>
        <v>215494</v>
      </c>
      <c r="AF42" s="49">
        <f t="shared" ref="AF42:AS42" si="114">SUM(AF39:AF41)</f>
        <v>841</v>
      </c>
      <c r="AG42" s="47">
        <f t="shared" si="114"/>
        <v>1183</v>
      </c>
      <c r="AH42" s="90">
        <f t="shared" si="114"/>
        <v>1008</v>
      </c>
      <c r="AI42" s="90">
        <f t="shared" si="114"/>
        <v>81</v>
      </c>
      <c r="AJ42" s="47">
        <f t="shared" si="114"/>
        <v>-9</v>
      </c>
      <c r="AK42" s="47">
        <f t="shared" si="114"/>
        <v>-11</v>
      </c>
      <c r="AL42" s="47">
        <f t="shared" si="114"/>
        <v>-210</v>
      </c>
      <c r="AM42" s="47">
        <f t="shared" si="114"/>
        <v>311</v>
      </c>
      <c r="AN42" s="90">
        <f t="shared" si="114"/>
        <v>-167</v>
      </c>
      <c r="AO42" s="90">
        <f t="shared" si="114"/>
        <v>1102</v>
      </c>
      <c r="AP42" s="47">
        <f t="shared" si="114"/>
        <v>0</v>
      </c>
      <c r="AQ42" s="47">
        <f t="shared" si="114"/>
        <v>0</v>
      </c>
      <c r="AR42" s="47">
        <f t="shared" si="114"/>
        <v>0</v>
      </c>
      <c r="AS42" s="48">
        <f t="shared" si="114"/>
        <v>1102</v>
      </c>
      <c r="AT42" s="105" t="s">
        <v>81</v>
      </c>
      <c r="AU42" s="35">
        <f>AV42+AW42+AX42+AY42</f>
        <v>235837</v>
      </c>
      <c r="AV42" s="35">
        <f t="shared" si="62"/>
        <v>3</v>
      </c>
      <c r="AW42" s="35">
        <f t="shared" si="62"/>
        <v>33</v>
      </c>
      <c r="AX42" s="35">
        <f t="shared" si="62"/>
        <v>586</v>
      </c>
      <c r="AY42" s="35">
        <f t="shared" si="62"/>
        <v>235215</v>
      </c>
      <c r="BA42" s="35">
        <f>BB42+BC42+BD42+BE42</f>
        <v>235837</v>
      </c>
      <c r="BB42" s="35">
        <v>3</v>
      </c>
      <c r="BC42" s="35">
        <v>33</v>
      </c>
      <c r="BD42" s="35">
        <v>586</v>
      </c>
      <c r="BE42" s="35">
        <v>235215</v>
      </c>
      <c r="BF42" s="35" t="b">
        <f t="shared" si="7"/>
        <v>1</v>
      </c>
      <c r="BG42" s="35" t="b">
        <f t="shared" si="7"/>
        <v>1</v>
      </c>
      <c r="BH42" s="35" t="b">
        <f t="shared" si="7"/>
        <v>1</v>
      </c>
      <c r="BI42" s="35" t="b">
        <f t="shared" si="7"/>
        <v>1</v>
      </c>
      <c r="BJ42" s="35" t="b">
        <f t="shared" si="7"/>
        <v>1</v>
      </c>
      <c r="BK42" s="35">
        <f>S42-BA42</f>
        <v>0</v>
      </c>
    </row>
    <row r="43" spans="1:64" s="35" customFormat="1" ht="24" customHeight="1" x14ac:dyDescent="0.25">
      <c r="A43" s="224">
        <v>10</v>
      </c>
      <c r="B43" s="226" t="s">
        <v>33</v>
      </c>
      <c r="C43" s="92" t="s">
        <v>2</v>
      </c>
      <c r="D43" s="217">
        <f t="shared" ref="D43" si="115">F43+L43</f>
        <v>316750</v>
      </c>
      <c r="E43" s="18">
        <f>G43+M43</f>
        <v>2</v>
      </c>
      <c r="F43" s="207">
        <v>11079</v>
      </c>
      <c r="G43" s="18">
        <f t="shared" ref="G43:G45" si="116">SUM(H43:K43)</f>
        <v>2</v>
      </c>
      <c r="H43" s="18">
        <v>2</v>
      </c>
      <c r="I43" s="18">
        <v>0</v>
      </c>
      <c r="J43" s="18">
        <v>0</v>
      </c>
      <c r="K43" s="18">
        <v>0</v>
      </c>
      <c r="L43" s="207">
        <v>305671</v>
      </c>
      <c r="M43" s="18">
        <f t="shared" ref="M43:M45" si="117">SUM(N43:Q43)</f>
        <v>0</v>
      </c>
      <c r="N43" s="18"/>
      <c r="O43" s="18"/>
      <c r="P43" s="18"/>
      <c r="Q43" s="93"/>
      <c r="R43" s="201">
        <f t="shared" ref="R43:S45" si="118">T43+Z43</f>
        <v>321759</v>
      </c>
      <c r="S43" s="95">
        <f t="shared" si="118"/>
        <v>2</v>
      </c>
      <c r="T43" s="197">
        <v>11213</v>
      </c>
      <c r="U43" s="95">
        <f>SUM(V43:Y43)</f>
        <v>2</v>
      </c>
      <c r="V43" s="95">
        <v>2</v>
      </c>
      <c r="W43" s="95"/>
      <c r="X43" s="95"/>
      <c r="Y43" s="95"/>
      <c r="Z43" s="197">
        <v>310546</v>
      </c>
      <c r="AA43" s="95">
        <f>SUM(AB43:AE43)</f>
        <v>0</v>
      </c>
      <c r="AB43" s="95"/>
      <c r="AC43" s="95"/>
      <c r="AD43" s="95"/>
      <c r="AE43" s="22"/>
      <c r="AF43" s="217">
        <f>AH43+AN43</f>
        <v>5009</v>
      </c>
      <c r="AG43" s="18">
        <f>AI43+AO43</f>
        <v>0</v>
      </c>
      <c r="AH43" s="207">
        <f>T43-F43</f>
        <v>134</v>
      </c>
      <c r="AI43" s="18">
        <f>SUM(AJ43:AM43)</f>
        <v>0</v>
      </c>
      <c r="AJ43" s="18">
        <f>V43-H43</f>
        <v>0</v>
      </c>
      <c r="AK43" s="18">
        <f>W43-I43</f>
        <v>0</v>
      </c>
      <c r="AL43" s="18">
        <f>X43-J43</f>
        <v>0</v>
      </c>
      <c r="AM43" s="18">
        <f>Y43-K43</f>
        <v>0</v>
      </c>
      <c r="AN43" s="207">
        <f>Z43-L43</f>
        <v>4875</v>
      </c>
      <c r="AO43" s="18">
        <f>SUM(AP43:AS43)</f>
        <v>0</v>
      </c>
      <c r="AP43" s="18">
        <f t="shared" ref="AP43:AS45" si="119">AB43-N43</f>
        <v>0</v>
      </c>
      <c r="AQ43" s="18">
        <f t="shared" si="119"/>
        <v>0</v>
      </c>
      <c r="AR43" s="18">
        <f t="shared" si="119"/>
        <v>0</v>
      </c>
      <c r="AS43" s="93">
        <f t="shared" si="119"/>
        <v>0</v>
      </c>
      <c r="AT43" s="104" t="s">
        <v>82</v>
      </c>
      <c r="AU43" s="35">
        <f t="shared" si="6"/>
        <v>2</v>
      </c>
      <c r="AV43" s="35">
        <f t="shared" si="62"/>
        <v>2</v>
      </c>
      <c r="AW43" s="35">
        <f t="shared" si="62"/>
        <v>0</v>
      </c>
      <c r="AX43" s="35">
        <f t="shared" si="62"/>
        <v>0</v>
      </c>
      <c r="AY43" s="35">
        <f t="shared" si="62"/>
        <v>0</v>
      </c>
      <c r="BA43" s="35">
        <v>22</v>
      </c>
      <c r="BF43" s="35" t="b">
        <f t="shared" si="7"/>
        <v>0</v>
      </c>
    </row>
    <row r="44" spans="1:64" s="35" customFormat="1" ht="24" customHeight="1" x14ac:dyDescent="0.25">
      <c r="A44" s="167"/>
      <c r="B44" s="170"/>
      <c r="C44" s="36" t="s">
        <v>3</v>
      </c>
      <c r="D44" s="174"/>
      <c r="E44" s="95">
        <f t="shared" ref="E44:E45" si="120">G44+M44</f>
        <v>572</v>
      </c>
      <c r="F44" s="176"/>
      <c r="G44" s="95">
        <f t="shared" si="116"/>
        <v>572</v>
      </c>
      <c r="H44" s="95">
        <v>20</v>
      </c>
      <c r="I44" s="95">
        <v>23</v>
      </c>
      <c r="J44" s="95">
        <v>529</v>
      </c>
      <c r="K44" s="95">
        <v>0</v>
      </c>
      <c r="L44" s="176"/>
      <c r="M44" s="95">
        <f t="shared" si="117"/>
        <v>0</v>
      </c>
      <c r="N44" s="95"/>
      <c r="O44" s="95"/>
      <c r="P44" s="95"/>
      <c r="Q44" s="22"/>
      <c r="R44" s="174"/>
      <c r="S44" s="95">
        <f t="shared" si="118"/>
        <v>576</v>
      </c>
      <c r="T44" s="176"/>
      <c r="U44" s="95">
        <f t="shared" ref="U44:U45" si="121">SUM(V44:Y44)</f>
        <v>576</v>
      </c>
      <c r="V44" s="95">
        <v>20</v>
      </c>
      <c r="W44" s="95">
        <v>23</v>
      </c>
      <c r="X44" s="95">
        <v>533</v>
      </c>
      <c r="Y44" s="95"/>
      <c r="Z44" s="176"/>
      <c r="AA44" s="95">
        <f t="shared" ref="AA44:AA45" si="122">SUM(AB44:AE44)</f>
        <v>0</v>
      </c>
      <c r="AB44" s="95"/>
      <c r="AC44" s="95"/>
      <c r="AD44" s="95"/>
      <c r="AE44" s="22"/>
      <c r="AF44" s="174"/>
      <c r="AG44" s="95">
        <f>AI44+AO44</f>
        <v>4</v>
      </c>
      <c r="AH44" s="176"/>
      <c r="AI44" s="95">
        <f>SUM(AJ44:AM44)</f>
        <v>4</v>
      </c>
      <c r="AJ44" s="95">
        <f t="shared" ref="AJ44:AM45" si="123">V44-H44</f>
        <v>0</v>
      </c>
      <c r="AK44" s="95">
        <f t="shared" si="123"/>
        <v>0</v>
      </c>
      <c r="AL44" s="95">
        <f t="shared" si="123"/>
        <v>4</v>
      </c>
      <c r="AM44" s="95">
        <f t="shared" si="123"/>
        <v>0</v>
      </c>
      <c r="AN44" s="176"/>
      <c r="AO44" s="95">
        <f>SUM(AP44:AS44)</f>
        <v>0</v>
      </c>
      <c r="AP44" s="95">
        <f t="shared" si="119"/>
        <v>0</v>
      </c>
      <c r="AQ44" s="95">
        <f t="shared" si="119"/>
        <v>0</v>
      </c>
      <c r="AR44" s="95">
        <f t="shared" si="119"/>
        <v>0</v>
      </c>
      <c r="AS44" s="22">
        <f t="shared" si="119"/>
        <v>0</v>
      </c>
      <c r="AT44" s="104"/>
      <c r="AU44" s="35">
        <f t="shared" si="6"/>
        <v>576</v>
      </c>
      <c r="AV44" s="35">
        <f t="shared" si="62"/>
        <v>20</v>
      </c>
      <c r="AW44" s="35">
        <f t="shared" si="62"/>
        <v>23</v>
      </c>
      <c r="AX44" s="35">
        <f t="shared" si="62"/>
        <v>533</v>
      </c>
      <c r="AY44" s="35">
        <f t="shared" si="62"/>
        <v>0</v>
      </c>
      <c r="BA44" s="35">
        <v>239</v>
      </c>
      <c r="BF44" s="35" t="b">
        <f t="shared" si="7"/>
        <v>0</v>
      </c>
    </row>
    <row r="45" spans="1:64" s="35" customFormat="1" ht="24" customHeight="1" x14ac:dyDescent="0.25">
      <c r="A45" s="167"/>
      <c r="B45" s="170"/>
      <c r="C45" s="36" t="s">
        <v>13</v>
      </c>
      <c r="D45" s="175"/>
      <c r="E45" s="95">
        <f t="shared" si="120"/>
        <v>336942</v>
      </c>
      <c r="F45" s="177"/>
      <c r="G45" s="95">
        <f t="shared" si="116"/>
        <v>31271</v>
      </c>
      <c r="H45" s="95">
        <v>0</v>
      </c>
      <c r="I45" s="95">
        <v>0</v>
      </c>
      <c r="J45" s="95">
        <v>1985</v>
      </c>
      <c r="K45" s="95">
        <v>29286</v>
      </c>
      <c r="L45" s="177"/>
      <c r="M45" s="95">
        <f t="shared" si="117"/>
        <v>305671</v>
      </c>
      <c r="N45" s="95"/>
      <c r="O45" s="95"/>
      <c r="P45" s="95"/>
      <c r="Q45" s="22">
        <v>305671</v>
      </c>
      <c r="R45" s="175"/>
      <c r="S45" s="95">
        <f t="shared" si="118"/>
        <v>342103</v>
      </c>
      <c r="T45" s="177"/>
      <c r="U45" s="95">
        <f t="shared" si="121"/>
        <v>31557</v>
      </c>
      <c r="V45" s="95"/>
      <c r="W45" s="95"/>
      <c r="X45" s="95">
        <v>2162</v>
      </c>
      <c r="Y45" s="95">
        <v>29395</v>
      </c>
      <c r="Z45" s="177"/>
      <c r="AA45" s="95">
        <f t="shared" si="122"/>
        <v>310546</v>
      </c>
      <c r="AB45" s="95"/>
      <c r="AC45" s="95"/>
      <c r="AD45" s="95"/>
      <c r="AE45" s="22">
        <v>310546</v>
      </c>
      <c r="AF45" s="175"/>
      <c r="AG45" s="95">
        <f>AI45+AO45</f>
        <v>5161</v>
      </c>
      <c r="AH45" s="177"/>
      <c r="AI45" s="95">
        <f>SUM(AJ45:AM45)</f>
        <v>286</v>
      </c>
      <c r="AJ45" s="95">
        <f t="shared" si="123"/>
        <v>0</v>
      </c>
      <c r="AK45" s="95">
        <f t="shared" si="123"/>
        <v>0</v>
      </c>
      <c r="AL45" s="95">
        <f t="shared" si="123"/>
        <v>177</v>
      </c>
      <c r="AM45" s="95">
        <f t="shared" si="123"/>
        <v>109</v>
      </c>
      <c r="AN45" s="177"/>
      <c r="AO45" s="95">
        <f>SUM(AP45:AS45)</f>
        <v>4875</v>
      </c>
      <c r="AP45" s="95">
        <f t="shared" si="119"/>
        <v>0</v>
      </c>
      <c r="AQ45" s="95">
        <f t="shared" si="119"/>
        <v>0</v>
      </c>
      <c r="AR45" s="95">
        <f t="shared" si="119"/>
        <v>0</v>
      </c>
      <c r="AS45" s="22">
        <f t="shared" si="119"/>
        <v>4875</v>
      </c>
      <c r="AT45" s="104" t="s">
        <v>83</v>
      </c>
      <c r="AU45" s="35">
        <f t="shared" si="6"/>
        <v>342103</v>
      </c>
      <c r="AV45" s="35">
        <f t="shared" si="62"/>
        <v>0</v>
      </c>
      <c r="AW45" s="35">
        <f t="shared" si="62"/>
        <v>0</v>
      </c>
      <c r="AX45" s="35">
        <f t="shared" si="62"/>
        <v>2162</v>
      </c>
      <c r="AY45" s="35">
        <f t="shared" si="62"/>
        <v>339941</v>
      </c>
      <c r="BA45" s="35">
        <v>347301</v>
      </c>
      <c r="BF45" s="35" t="b">
        <f t="shared" si="7"/>
        <v>0</v>
      </c>
    </row>
    <row r="46" spans="1:64" s="35" customFormat="1" ht="24" customHeight="1" thickBot="1" x14ac:dyDescent="0.3">
      <c r="A46" s="225"/>
      <c r="B46" s="227"/>
      <c r="C46" s="50" t="s">
        <v>12</v>
      </c>
      <c r="D46" s="51">
        <f t="shared" ref="D46:AE46" si="124">SUM(D43:D45)</f>
        <v>316750</v>
      </c>
      <c r="E46" s="52">
        <f t="shared" si="124"/>
        <v>337516</v>
      </c>
      <c r="F46" s="52">
        <f t="shared" si="124"/>
        <v>11079</v>
      </c>
      <c r="G46" s="52">
        <f t="shared" si="124"/>
        <v>31845</v>
      </c>
      <c r="H46" s="52">
        <f t="shared" si="124"/>
        <v>22</v>
      </c>
      <c r="I46" s="52">
        <f t="shared" si="124"/>
        <v>23</v>
      </c>
      <c r="J46" s="52">
        <f t="shared" si="124"/>
        <v>2514</v>
      </c>
      <c r="K46" s="52">
        <f t="shared" si="124"/>
        <v>29286</v>
      </c>
      <c r="L46" s="52">
        <f t="shared" si="124"/>
        <v>305671</v>
      </c>
      <c r="M46" s="52">
        <f t="shared" si="124"/>
        <v>305671</v>
      </c>
      <c r="N46" s="52">
        <f t="shared" si="124"/>
        <v>0</v>
      </c>
      <c r="O46" s="52">
        <f t="shared" si="124"/>
        <v>0</v>
      </c>
      <c r="P46" s="52">
        <f t="shared" si="124"/>
        <v>0</v>
      </c>
      <c r="Q46" s="53">
        <f t="shared" si="124"/>
        <v>305671</v>
      </c>
      <c r="R46" s="25">
        <f t="shared" si="124"/>
        <v>321759</v>
      </c>
      <c r="S46" s="26">
        <f t="shared" si="124"/>
        <v>342681</v>
      </c>
      <c r="T46" s="26">
        <f t="shared" si="124"/>
        <v>11213</v>
      </c>
      <c r="U46" s="26">
        <f t="shared" si="124"/>
        <v>32135</v>
      </c>
      <c r="V46" s="26">
        <f t="shared" si="124"/>
        <v>22</v>
      </c>
      <c r="W46" s="26">
        <f t="shared" si="124"/>
        <v>23</v>
      </c>
      <c r="X46" s="26">
        <f t="shared" si="124"/>
        <v>2695</v>
      </c>
      <c r="Y46" s="26">
        <f t="shared" si="124"/>
        <v>29395</v>
      </c>
      <c r="Z46" s="17">
        <f t="shared" si="124"/>
        <v>310546</v>
      </c>
      <c r="AA46" s="17">
        <f t="shared" si="124"/>
        <v>310546</v>
      </c>
      <c r="AB46" s="26">
        <f t="shared" si="124"/>
        <v>0</v>
      </c>
      <c r="AC46" s="26">
        <f t="shared" si="124"/>
        <v>0</v>
      </c>
      <c r="AD46" s="26">
        <f t="shared" si="124"/>
        <v>0</v>
      </c>
      <c r="AE46" s="27">
        <f t="shared" si="124"/>
        <v>310546</v>
      </c>
      <c r="AF46" s="54">
        <f t="shared" ref="AF46:AS46" si="125">SUM(AF43:AF45)</f>
        <v>5009</v>
      </c>
      <c r="AG46" s="52">
        <f t="shared" si="125"/>
        <v>5165</v>
      </c>
      <c r="AH46" s="52">
        <f t="shared" si="125"/>
        <v>134</v>
      </c>
      <c r="AI46" s="52">
        <f t="shared" si="125"/>
        <v>290</v>
      </c>
      <c r="AJ46" s="52">
        <f t="shared" si="125"/>
        <v>0</v>
      </c>
      <c r="AK46" s="52">
        <f t="shared" si="125"/>
        <v>0</v>
      </c>
      <c r="AL46" s="52">
        <f t="shared" si="125"/>
        <v>181</v>
      </c>
      <c r="AM46" s="52">
        <f t="shared" si="125"/>
        <v>109</v>
      </c>
      <c r="AN46" s="52">
        <f t="shared" si="125"/>
        <v>4875</v>
      </c>
      <c r="AO46" s="52">
        <f t="shared" si="125"/>
        <v>4875</v>
      </c>
      <c r="AP46" s="52">
        <f t="shared" si="125"/>
        <v>0</v>
      </c>
      <c r="AQ46" s="52">
        <f t="shared" si="125"/>
        <v>0</v>
      </c>
      <c r="AR46" s="52">
        <f t="shared" si="125"/>
        <v>0</v>
      </c>
      <c r="AS46" s="53">
        <f t="shared" si="125"/>
        <v>4875</v>
      </c>
      <c r="AT46" s="105"/>
      <c r="AU46" s="29">
        <f t="shared" si="6"/>
        <v>342681</v>
      </c>
      <c r="AV46" s="35">
        <f t="shared" si="62"/>
        <v>22</v>
      </c>
      <c r="AW46" s="35">
        <f t="shared" si="62"/>
        <v>23</v>
      </c>
      <c r="AX46" s="35">
        <f t="shared" si="62"/>
        <v>2695</v>
      </c>
      <c r="AY46" s="35">
        <f t="shared" si="62"/>
        <v>339941</v>
      </c>
      <c r="BA46" s="35">
        <f>BB46+BC46+BD46+BE46</f>
        <v>347562</v>
      </c>
      <c r="BB46" s="35">
        <v>23</v>
      </c>
      <c r="BC46" s="35">
        <v>24</v>
      </c>
      <c r="BD46" s="35">
        <v>4787</v>
      </c>
      <c r="BE46" s="35">
        <v>342728</v>
      </c>
      <c r="BF46" s="35" t="b">
        <f t="shared" si="7"/>
        <v>0</v>
      </c>
      <c r="BG46" s="35" t="b">
        <f t="shared" si="7"/>
        <v>0</v>
      </c>
      <c r="BH46" s="35" t="b">
        <f t="shared" si="7"/>
        <v>0</v>
      </c>
      <c r="BI46" s="35" t="b">
        <f t="shared" si="7"/>
        <v>0</v>
      </c>
      <c r="BJ46" s="35" t="b">
        <f t="shared" si="7"/>
        <v>0</v>
      </c>
      <c r="BK46" s="35">
        <f>S46-BA46</f>
        <v>-4881</v>
      </c>
    </row>
    <row r="47" spans="1:64" s="35" customFormat="1" ht="24" customHeight="1" x14ac:dyDescent="0.25">
      <c r="A47" s="224">
        <v>11</v>
      </c>
      <c r="B47" s="226" t="s">
        <v>34</v>
      </c>
      <c r="C47" s="34" t="s">
        <v>2</v>
      </c>
      <c r="D47" s="217">
        <f>F47+L47</f>
        <v>226018</v>
      </c>
      <c r="E47" s="94">
        <f>G47+M47</f>
        <v>1026</v>
      </c>
      <c r="F47" s="207">
        <v>10932</v>
      </c>
      <c r="G47" s="94">
        <f>SUM(H47:K47)</f>
        <v>1026</v>
      </c>
      <c r="H47" s="94">
        <v>198</v>
      </c>
      <c r="I47" s="94">
        <v>10</v>
      </c>
      <c r="J47" s="94">
        <v>304</v>
      </c>
      <c r="K47" s="94">
        <v>514</v>
      </c>
      <c r="L47" s="207">
        <v>215086</v>
      </c>
      <c r="M47" s="94">
        <v>0</v>
      </c>
      <c r="N47" s="94"/>
      <c r="O47" s="94"/>
      <c r="P47" s="94"/>
      <c r="Q47" s="23"/>
      <c r="R47" s="201">
        <f t="shared" ref="R47:S49" si="126">T47+Z47</f>
        <v>230826</v>
      </c>
      <c r="S47" s="94">
        <f t="shared" si="126"/>
        <v>731</v>
      </c>
      <c r="T47" s="197">
        <v>13296</v>
      </c>
      <c r="U47" s="94">
        <f t="shared" ref="U47:U49" si="127">SUM(V47:Y47)</f>
        <v>731</v>
      </c>
      <c r="V47" s="94">
        <v>12</v>
      </c>
      <c r="W47" s="94">
        <v>3</v>
      </c>
      <c r="X47" s="94">
        <v>60</v>
      </c>
      <c r="Y47" s="94">
        <v>656</v>
      </c>
      <c r="Z47" s="197">
        <v>217530</v>
      </c>
      <c r="AA47" s="94">
        <f t="shared" ref="AA47:AA49" si="128">SUM(AB47:AE47)</f>
        <v>0</v>
      </c>
      <c r="AB47" s="94"/>
      <c r="AC47" s="94"/>
      <c r="AD47" s="94"/>
      <c r="AE47" s="23"/>
      <c r="AF47" s="217">
        <f>AH47+AN47</f>
        <v>4808</v>
      </c>
      <c r="AG47" s="94">
        <f>AI47+AO47</f>
        <v>-295</v>
      </c>
      <c r="AH47" s="207">
        <f>T47-F47</f>
        <v>2364</v>
      </c>
      <c r="AI47" s="91">
        <f>SUM(AJ47:AM47)</f>
        <v>-295</v>
      </c>
      <c r="AJ47" s="94">
        <f>V47-H47</f>
        <v>-186</v>
      </c>
      <c r="AK47" s="94">
        <f>W47-I47</f>
        <v>-7</v>
      </c>
      <c r="AL47" s="94">
        <f>X47-J47</f>
        <v>-244</v>
      </c>
      <c r="AM47" s="94">
        <f>Y47-K47</f>
        <v>142</v>
      </c>
      <c r="AN47" s="207">
        <f>Z47-L47</f>
        <v>2444</v>
      </c>
      <c r="AO47" s="94">
        <f>SUM(AP47:AS47)</f>
        <v>0</v>
      </c>
      <c r="AP47" s="94">
        <f t="shared" ref="AP47:AS49" si="129">AB47-N47</f>
        <v>0</v>
      </c>
      <c r="AQ47" s="94">
        <f t="shared" si="129"/>
        <v>0</v>
      </c>
      <c r="AR47" s="94">
        <f t="shared" si="129"/>
        <v>0</v>
      </c>
      <c r="AS47" s="23">
        <f t="shared" si="129"/>
        <v>0</v>
      </c>
      <c r="AT47" s="104" t="s">
        <v>84</v>
      </c>
      <c r="AU47" s="35">
        <f t="shared" si="6"/>
        <v>731</v>
      </c>
      <c r="AV47" s="35">
        <f t="shared" si="62"/>
        <v>12</v>
      </c>
      <c r="AW47" s="35">
        <f t="shared" si="62"/>
        <v>3</v>
      </c>
      <c r="AX47" s="35">
        <f t="shared" si="62"/>
        <v>60</v>
      </c>
      <c r="AY47" s="35">
        <f t="shared" si="62"/>
        <v>656</v>
      </c>
      <c r="BA47" s="35">
        <v>731</v>
      </c>
      <c r="BF47" s="35" t="b">
        <f t="shared" si="7"/>
        <v>1</v>
      </c>
    </row>
    <row r="48" spans="1:64" s="35" customFormat="1" ht="24" customHeight="1" x14ac:dyDescent="0.25">
      <c r="A48" s="167"/>
      <c r="B48" s="170"/>
      <c r="C48" s="36" t="s">
        <v>3</v>
      </c>
      <c r="D48" s="174"/>
      <c r="E48" s="95">
        <f>G48+M48</f>
        <v>14326</v>
      </c>
      <c r="F48" s="176"/>
      <c r="G48" s="95">
        <f>SUM(H48:K48)</f>
        <v>14326</v>
      </c>
      <c r="H48" s="95">
        <v>509</v>
      </c>
      <c r="I48" s="95">
        <v>128</v>
      </c>
      <c r="J48" s="95">
        <v>4224</v>
      </c>
      <c r="K48" s="95">
        <v>9465</v>
      </c>
      <c r="L48" s="176"/>
      <c r="M48" s="95">
        <v>0</v>
      </c>
      <c r="N48" s="95"/>
      <c r="O48" s="95"/>
      <c r="P48" s="95"/>
      <c r="Q48" s="22"/>
      <c r="R48" s="174"/>
      <c r="S48" s="95">
        <f t="shared" si="126"/>
        <v>13370</v>
      </c>
      <c r="T48" s="176"/>
      <c r="U48" s="95">
        <f t="shared" si="127"/>
        <v>13370</v>
      </c>
      <c r="V48" s="95">
        <v>10</v>
      </c>
      <c r="W48" s="95">
        <v>8</v>
      </c>
      <c r="X48" s="95">
        <v>1647</v>
      </c>
      <c r="Y48" s="95">
        <v>11705</v>
      </c>
      <c r="Z48" s="176"/>
      <c r="AA48" s="95">
        <f t="shared" si="128"/>
        <v>0</v>
      </c>
      <c r="AB48" s="95"/>
      <c r="AC48" s="95"/>
      <c r="AD48" s="95"/>
      <c r="AE48" s="22"/>
      <c r="AF48" s="174"/>
      <c r="AG48" s="95">
        <f>AI48+AO48</f>
        <v>-956</v>
      </c>
      <c r="AH48" s="176"/>
      <c r="AI48" s="85">
        <f>SUM(AJ48:AM48)</f>
        <v>-956</v>
      </c>
      <c r="AJ48" s="95">
        <f t="shared" ref="AJ48:AM49" si="130">V48-H48</f>
        <v>-499</v>
      </c>
      <c r="AK48" s="95">
        <f t="shared" si="130"/>
        <v>-120</v>
      </c>
      <c r="AL48" s="95">
        <f t="shared" si="130"/>
        <v>-2577</v>
      </c>
      <c r="AM48" s="95">
        <f t="shared" si="130"/>
        <v>2240</v>
      </c>
      <c r="AN48" s="176"/>
      <c r="AO48" s="95">
        <f>SUM(AP48:AS48)</f>
        <v>0</v>
      </c>
      <c r="AP48" s="95">
        <f t="shared" si="129"/>
        <v>0</v>
      </c>
      <c r="AQ48" s="95">
        <f t="shared" si="129"/>
        <v>0</v>
      </c>
      <c r="AR48" s="95">
        <f t="shared" si="129"/>
        <v>0</v>
      </c>
      <c r="AS48" s="22">
        <f t="shared" si="129"/>
        <v>0</v>
      </c>
      <c r="AT48" s="104"/>
      <c r="AU48" s="35">
        <f t="shared" si="6"/>
        <v>13370</v>
      </c>
      <c r="AV48" s="35">
        <f t="shared" si="62"/>
        <v>10</v>
      </c>
      <c r="AW48" s="35">
        <f t="shared" si="62"/>
        <v>8</v>
      </c>
      <c r="AX48" s="35">
        <f t="shared" si="62"/>
        <v>1647</v>
      </c>
      <c r="AY48" s="35">
        <f t="shared" si="62"/>
        <v>11705</v>
      </c>
      <c r="BA48" s="35">
        <v>13370</v>
      </c>
      <c r="BF48" s="35" t="b">
        <f t="shared" si="7"/>
        <v>1</v>
      </c>
    </row>
    <row r="49" spans="1:62" s="35" customFormat="1" ht="24" customHeight="1" x14ac:dyDescent="0.25">
      <c r="A49" s="167"/>
      <c r="B49" s="170"/>
      <c r="C49" s="36" t="s">
        <v>13</v>
      </c>
      <c r="D49" s="175"/>
      <c r="E49" s="95">
        <f>G49+M49</f>
        <v>244289</v>
      </c>
      <c r="F49" s="177"/>
      <c r="G49" s="95">
        <f>SUM(H49:K49)</f>
        <v>27723</v>
      </c>
      <c r="H49" s="95">
        <v>98</v>
      </c>
      <c r="I49" s="95">
        <v>65</v>
      </c>
      <c r="J49" s="95">
        <v>4926</v>
      </c>
      <c r="K49" s="95">
        <v>22634</v>
      </c>
      <c r="L49" s="177"/>
      <c r="M49" s="95">
        <f>SUM(N49:Q49)</f>
        <v>216566</v>
      </c>
      <c r="N49" s="95"/>
      <c r="O49" s="95"/>
      <c r="P49" s="95">
        <v>108</v>
      </c>
      <c r="Q49" s="22">
        <v>216458</v>
      </c>
      <c r="R49" s="175"/>
      <c r="S49" s="95">
        <f t="shared" si="126"/>
        <v>249452</v>
      </c>
      <c r="T49" s="177"/>
      <c r="U49" s="95">
        <f t="shared" si="127"/>
        <v>28549</v>
      </c>
      <c r="V49" s="95">
        <v>15</v>
      </c>
      <c r="W49" s="95">
        <v>32</v>
      </c>
      <c r="X49" s="95">
        <v>2079</v>
      </c>
      <c r="Y49" s="95">
        <v>26423</v>
      </c>
      <c r="Z49" s="177"/>
      <c r="AA49" s="95">
        <f t="shared" si="128"/>
        <v>220903</v>
      </c>
      <c r="AB49" s="95"/>
      <c r="AC49" s="95"/>
      <c r="AD49" s="95">
        <v>76</v>
      </c>
      <c r="AE49" s="22">
        <v>220827</v>
      </c>
      <c r="AF49" s="175"/>
      <c r="AG49" s="95">
        <f>AI49+AO49</f>
        <v>5163</v>
      </c>
      <c r="AH49" s="177"/>
      <c r="AI49" s="85">
        <f>SUM(AJ49:AM49)</f>
        <v>826</v>
      </c>
      <c r="AJ49" s="95">
        <f t="shared" si="130"/>
        <v>-83</v>
      </c>
      <c r="AK49" s="95">
        <f t="shared" si="130"/>
        <v>-33</v>
      </c>
      <c r="AL49" s="95">
        <f t="shared" si="130"/>
        <v>-2847</v>
      </c>
      <c r="AM49" s="95">
        <f t="shared" si="130"/>
        <v>3789</v>
      </c>
      <c r="AN49" s="177"/>
      <c r="AO49" s="95">
        <f>SUM(AP49:AS49)</f>
        <v>4337</v>
      </c>
      <c r="AP49" s="95">
        <f t="shared" si="129"/>
        <v>0</v>
      </c>
      <c r="AQ49" s="95">
        <f t="shared" si="129"/>
        <v>0</v>
      </c>
      <c r="AR49" s="95">
        <f t="shared" si="129"/>
        <v>-32</v>
      </c>
      <c r="AS49" s="22">
        <f t="shared" si="129"/>
        <v>4369</v>
      </c>
      <c r="AT49" s="104"/>
      <c r="AU49" s="35">
        <f t="shared" si="6"/>
        <v>249452</v>
      </c>
      <c r="AV49" s="35">
        <f t="shared" si="62"/>
        <v>15</v>
      </c>
      <c r="AW49" s="35">
        <f t="shared" si="62"/>
        <v>32</v>
      </c>
      <c r="AX49" s="35">
        <f t="shared" si="62"/>
        <v>2155</v>
      </c>
      <c r="AY49" s="35">
        <f t="shared" si="62"/>
        <v>247250</v>
      </c>
      <c r="BA49" s="35">
        <v>249452</v>
      </c>
      <c r="BF49" s="35" t="b">
        <f t="shared" si="7"/>
        <v>1</v>
      </c>
    </row>
    <row r="50" spans="1:62" s="35" customFormat="1" ht="24" customHeight="1" thickBot="1" x14ac:dyDescent="0.3">
      <c r="A50" s="225"/>
      <c r="B50" s="227"/>
      <c r="C50" s="45" t="s">
        <v>12</v>
      </c>
      <c r="D50" s="46">
        <f t="shared" ref="D50" si="131">SUM(D47:D49)</f>
        <v>226018</v>
      </c>
      <c r="E50" s="47">
        <f>SUM(E47:E49)</f>
        <v>259641</v>
      </c>
      <c r="F50" s="47">
        <f t="shared" ref="F50:L50" si="132">SUM(F47:F49)</f>
        <v>10932</v>
      </c>
      <c r="G50" s="47">
        <f t="shared" si="132"/>
        <v>43075</v>
      </c>
      <c r="H50" s="47">
        <f t="shared" si="132"/>
        <v>805</v>
      </c>
      <c r="I50" s="47">
        <f t="shared" si="132"/>
        <v>203</v>
      </c>
      <c r="J50" s="47">
        <f t="shared" si="132"/>
        <v>9454</v>
      </c>
      <c r="K50" s="47">
        <f t="shared" si="132"/>
        <v>32613</v>
      </c>
      <c r="L50" s="47">
        <f t="shared" si="132"/>
        <v>215086</v>
      </c>
      <c r="M50" s="47">
        <f>SUM(M47:M49)</f>
        <v>216566</v>
      </c>
      <c r="N50" s="47">
        <f t="shared" ref="N50:AE50" si="133">SUM(N47:N49)</f>
        <v>0</v>
      </c>
      <c r="O50" s="47">
        <f t="shared" si="133"/>
        <v>0</v>
      </c>
      <c r="P50" s="47">
        <f t="shared" si="133"/>
        <v>108</v>
      </c>
      <c r="Q50" s="48">
        <f t="shared" si="133"/>
        <v>216458</v>
      </c>
      <c r="R50" s="46">
        <f t="shared" si="133"/>
        <v>230826</v>
      </c>
      <c r="S50" s="47">
        <f t="shared" si="133"/>
        <v>263553</v>
      </c>
      <c r="T50" s="47">
        <f t="shared" si="133"/>
        <v>13296</v>
      </c>
      <c r="U50" s="47">
        <f t="shared" si="133"/>
        <v>42650</v>
      </c>
      <c r="V50" s="47">
        <f t="shared" si="133"/>
        <v>37</v>
      </c>
      <c r="W50" s="47">
        <f t="shared" si="133"/>
        <v>43</v>
      </c>
      <c r="X50" s="47">
        <f t="shared" si="133"/>
        <v>3786</v>
      </c>
      <c r="Y50" s="47">
        <f t="shared" si="133"/>
        <v>38784</v>
      </c>
      <c r="Z50" s="47">
        <f t="shared" si="133"/>
        <v>217530</v>
      </c>
      <c r="AA50" s="47">
        <f t="shared" si="133"/>
        <v>220903</v>
      </c>
      <c r="AB50" s="47">
        <f t="shared" si="133"/>
        <v>0</v>
      </c>
      <c r="AC50" s="47">
        <f t="shared" si="133"/>
        <v>0</v>
      </c>
      <c r="AD50" s="47">
        <f t="shared" si="133"/>
        <v>76</v>
      </c>
      <c r="AE50" s="48">
        <f t="shared" si="133"/>
        <v>220827</v>
      </c>
      <c r="AF50" s="49">
        <f t="shared" ref="AF50:AS50" si="134">SUM(AF47:AF49)</f>
        <v>4808</v>
      </c>
      <c r="AG50" s="47">
        <f t="shared" si="134"/>
        <v>3912</v>
      </c>
      <c r="AH50" s="90">
        <f t="shared" si="134"/>
        <v>2364</v>
      </c>
      <c r="AI50" s="90">
        <f t="shared" si="134"/>
        <v>-425</v>
      </c>
      <c r="AJ50" s="47">
        <f t="shared" si="134"/>
        <v>-768</v>
      </c>
      <c r="AK50" s="47">
        <f t="shared" si="134"/>
        <v>-160</v>
      </c>
      <c r="AL50" s="47">
        <f t="shared" si="134"/>
        <v>-5668</v>
      </c>
      <c r="AM50" s="47">
        <f t="shared" si="134"/>
        <v>6171</v>
      </c>
      <c r="AN50" s="47">
        <f t="shared" si="134"/>
        <v>2444</v>
      </c>
      <c r="AO50" s="47">
        <f t="shared" si="134"/>
        <v>4337</v>
      </c>
      <c r="AP50" s="47">
        <f t="shared" si="134"/>
        <v>0</v>
      </c>
      <c r="AQ50" s="47">
        <f t="shared" si="134"/>
        <v>0</v>
      </c>
      <c r="AR50" s="47">
        <f t="shared" si="134"/>
        <v>-32</v>
      </c>
      <c r="AS50" s="48">
        <f t="shared" si="134"/>
        <v>4369</v>
      </c>
      <c r="AT50" s="105"/>
      <c r="AU50" s="100">
        <f t="shared" si="6"/>
        <v>263553</v>
      </c>
      <c r="AV50" s="101">
        <f t="shared" si="62"/>
        <v>37</v>
      </c>
      <c r="AW50" s="101">
        <f t="shared" si="62"/>
        <v>43</v>
      </c>
      <c r="AX50" s="101">
        <f t="shared" si="62"/>
        <v>3862</v>
      </c>
      <c r="AY50" s="35">
        <f t="shared" si="62"/>
        <v>259611</v>
      </c>
      <c r="BA50" s="35">
        <f>BB50+BC50+BD50+BE50</f>
        <v>263553</v>
      </c>
      <c r="BB50" s="35">
        <v>37</v>
      </c>
      <c r="BC50" s="35">
        <v>43</v>
      </c>
      <c r="BD50" s="35">
        <v>3862</v>
      </c>
      <c r="BE50" s="35">
        <v>259611</v>
      </c>
      <c r="BF50" s="35" t="b">
        <f t="shared" si="7"/>
        <v>1</v>
      </c>
      <c r="BG50" s="35" t="b">
        <f t="shared" si="7"/>
        <v>1</v>
      </c>
      <c r="BH50" s="35" t="b">
        <f t="shared" si="7"/>
        <v>1</v>
      </c>
      <c r="BI50" s="35" t="b">
        <f t="shared" si="7"/>
        <v>1</v>
      </c>
      <c r="BJ50" s="35" t="b">
        <f t="shared" si="7"/>
        <v>1</v>
      </c>
    </row>
    <row r="51" spans="1:62" s="33" customFormat="1" ht="29.25" customHeight="1" x14ac:dyDescent="0.25">
      <c r="A51" s="220" t="s">
        <v>35</v>
      </c>
      <c r="B51" s="221"/>
      <c r="C51" s="41" t="s">
        <v>2</v>
      </c>
      <c r="D51" s="217">
        <f>F51+L51</f>
        <v>2927120</v>
      </c>
      <c r="E51" s="18">
        <f>G51+M51</f>
        <v>2389</v>
      </c>
      <c r="F51" s="207">
        <f>F7+F11+F15+F19+F23+F27+F31+F35+F39+F43+F47</f>
        <v>133989</v>
      </c>
      <c r="G51" s="18">
        <f>SUM(H51:K51)</f>
        <v>2389</v>
      </c>
      <c r="H51" s="19">
        <f>H7+H11+H15+H19+H23+H27+H31+H35+H39+H43+H47</f>
        <v>282</v>
      </c>
      <c r="I51" s="19">
        <f>I7+I11+I15+I19+I23+I27+I31+I35+I39+I43+I47</f>
        <v>17</v>
      </c>
      <c r="J51" s="19">
        <f>J7+J11+J15+J19+J23+J27+J31+J35+J39+J43+J47</f>
        <v>634</v>
      </c>
      <c r="K51" s="19">
        <f>K7+K11+K15+K19+K23+K27+K31+K35+K39+K43+K47</f>
        <v>1456</v>
      </c>
      <c r="L51" s="207">
        <f>L7+L11+L15+L19+L23+L27+L31+L35+L39+L43+L47</f>
        <v>2793131</v>
      </c>
      <c r="M51" s="18">
        <f>SUM(N51:Q51)</f>
        <v>0</v>
      </c>
      <c r="N51" s="19">
        <f t="shared" ref="N51:Q51" si="135">N7+N11+N15+N19+N23+N27+N31+N35+N39+N43+N47</f>
        <v>0</v>
      </c>
      <c r="O51" s="19">
        <f t="shared" si="135"/>
        <v>0</v>
      </c>
      <c r="P51" s="19">
        <f t="shared" si="135"/>
        <v>0</v>
      </c>
      <c r="Q51" s="20">
        <f t="shared" si="135"/>
        <v>0</v>
      </c>
      <c r="R51" s="217">
        <f>T51+Z51</f>
        <v>2964168</v>
      </c>
      <c r="S51" s="18">
        <f>U51+AA51</f>
        <v>2107</v>
      </c>
      <c r="T51" s="207">
        <f>T7+T11+T15+T19+T23+T27+T31+T35+T39+T43+T47</f>
        <v>151759</v>
      </c>
      <c r="U51" s="18">
        <f>SUM(V51:Y51)</f>
        <v>2107</v>
      </c>
      <c r="V51" s="19">
        <f>V7+V11+V15+V19+V23+V27+V31+V35+V39+V43+V47</f>
        <v>69</v>
      </c>
      <c r="W51" s="19">
        <f>W7+W11+W15+W19+W23+W27+W31+W35+W39+W43+W47</f>
        <v>10</v>
      </c>
      <c r="X51" s="19">
        <f>X7+X11+X15+X19+X23+X27+X31+X35+X39+X43+X47</f>
        <v>385</v>
      </c>
      <c r="Y51" s="19">
        <f>Y7+Y11+Y15+Y19+Y23+Y27+Y31+Y35+Y39+Y43+Y47</f>
        <v>1643</v>
      </c>
      <c r="Z51" s="207">
        <f>Z7+Z11+Z15+Z19+Z23+Z27+Z31+Z35+Z39+Z43+Z47</f>
        <v>2812409</v>
      </c>
      <c r="AA51" s="18">
        <f>SUM(AB51:AE51)</f>
        <v>0</v>
      </c>
      <c r="AB51" s="19">
        <f t="shared" ref="AB51:AE53" si="136">AB7+AB11+AB15+AB19+AB23+AB27+AB31+AB35+AB39+AB43+AB47</f>
        <v>0</v>
      </c>
      <c r="AC51" s="19">
        <f t="shared" si="136"/>
        <v>0</v>
      </c>
      <c r="AD51" s="19">
        <f t="shared" si="136"/>
        <v>0</v>
      </c>
      <c r="AE51" s="20">
        <f t="shared" si="136"/>
        <v>0</v>
      </c>
      <c r="AF51" s="217">
        <f t="shared" ref="AF51:AG53" si="137">AH51+AN51</f>
        <v>37048</v>
      </c>
      <c r="AG51" s="18">
        <f t="shared" si="137"/>
        <v>-282</v>
      </c>
      <c r="AH51" s="207">
        <f>T51-F51</f>
        <v>17770</v>
      </c>
      <c r="AI51" s="18">
        <f>SUM(AJ51:AM51)</f>
        <v>-282</v>
      </c>
      <c r="AJ51" s="19">
        <f t="shared" ref="AJ51:AN53" si="138">V51-H51</f>
        <v>-213</v>
      </c>
      <c r="AK51" s="19">
        <f t="shared" si="138"/>
        <v>-7</v>
      </c>
      <c r="AL51" s="19">
        <f t="shared" si="138"/>
        <v>-249</v>
      </c>
      <c r="AM51" s="19">
        <f t="shared" si="138"/>
        <v>187</v>
      </c>
      <c r="AN51" s="207">
        <f t="shared" si="138"/>
        <v>19278</v>
      </c>
      <c r="AO51" s="18">
        <f>SUM(AP51:AS51)</f>
        <v>0</v>
      </c>
      <c r="AP51" s="19">
        <f t="shared" ref="AP51:AS53" si="139">AB51-N51</f>
        <v>0</v>
      </c>
      <c r="AQ51" s="19">
        <f t="shared" si="139"/>
        <v>0</v>
      </c>
      <c r="AR51" s="19">
        <f t="shared" si="139"/>
        <v>0</v>
      </c>
      <c r="AS51" s="20">
        <f t="shared" si="139"/>
        <v>0</v>
      </c>
      <c r="AT51" s="106"/>
      <c r="AU51" s="33">
        <f t="shared" si="6"/>
        <v>2107</v>
      </c>
      <c r="AV51" s="33">
        <f t="shared" si="62"/>
        <v>69</v>
      </c>
      <c r="AW51" s="33">
        <f t="shared" si="62"/>
        <v>10</v>
      </c>
      <c r="AX51" s="33">
        <f t="shared" si="62"/>
        <v>385</v>
      </c>
      <c r="AY51" s="33">
        <f t="shared" si="62"/>
        <v>1643</v>
      </c>
    </row>
    <row r="52" spans="1:62" s="33" customFormat="1" ht="29.25" customHeight="1" x14ac:dyDescent="0.25">
      <c r="A52" s="222"/>
      <c r="B52" s="164"/>
      <c r="C52" s="42" t="s">
        <v>3</v>
      </c>
      <c r="D52" s="174"/>
      <c r="E52" s="95">
        <f>G52+M52</f>
        <v>29172</v>
      </c>
      <c r="F52" s="176"/>
      <c r="G52" s="95">
        <f>SUM(H52:K52)</f>
        <v>29172</v>
      </c>
      <c r="H52" s="17">
        <f t="shared" ref="H52:K52" si="140">H8+H12+H16+H20+H24+H28+H32+H36+H40+H44+H48</f>
        <v>994</v>
      </c>
      <c r="I52" s="17">
        <f t="shared" si="140"/>
        <v>293</v>
      </c>
      <c r="J52" s="17">
        <f t="shared" si="140"/>
        <v>8510</v>
      </c>
      <c r="K52" s="17">
        <f t="shared" si="140"/>
        <v>19375</v>
      </c>
      <c r="L52" s="176"/>
      <c r="M52" s="95">
        <f>SUM(N52:Q52)</f>
        <v>0</v>
      </c>
      <c r="N52" s="17">
        <f t="shared" ref="N52:Q52" si="141">N8+N12+N16+N20+N24+N28+N32+N36+N40+N44+N48</f>
        <v>0</v>
      </c>
      <c r="O52" s="17">
        <f t="shared" si="141"/>
        <v>0</v>
      </c>
      <c r="P52" s="17">
        <f t="shared" si="141"/>
        <v>0</v>
      </c>
      <c r="Q52" s="21">
        <f t="shared" si="141"/>
        <v>0</v>
      </c>
      <c r="R52" s="174"/>
      <c r="S52" s="95">
        <f>U52+AA52</f>
        <v>28082</v>
      </c>
      <c r="T52" s="176"/>
      <c r="U52" s="95">
        <f>SUM(V52:Y52)</f>
        <v>28082</v>
      </c>
      <c r="V52" s="17">
        <f t="shared" ref="V52:Y53" si="142">V8+V12+V16+V20+V24+V28+V32+V36+V40+V44+V48</f>
        <v>316</v>
      </c>
      <c r="W52" s="17">
        <f t="shared" si="142"/>
        <v>154</v>
      </c>
      <c r="X52" s="17">
        <f t="shared" si="142"/>
        <v>5681</v>
      </c>
      <c r="Y52" s="17">
        <f t="shared" si="142"/>
        <v>21931</v>
      </c>
      <c r="Z52" s="176"/>
      <c r="AA52" s="95">
        <f>SUM(AB52:AE52)</f>
        <v>0</v>
      </c>
      <c r="AB52" s="17">
        <f t="shared" si="136"/>
        <v>0</v>
      </c>
      <c r="AC52" s="17">
        <f t="shared" si="136"/>
        <v>0</v>
      </c>
      <c r="AD52" s="17">
        <f t="shared" si="136"/>
        <v>0</v>
      </c>
      <c r="AE52" s="21">
        <f t="shared" si="136"/>
        <v>0</v>
      </c>
      <c r="AF52" s="174"/>
      <c r="AG52" s="95">
        <f t="shared" si="137"/>
        <v>-1090</v>
      </c>
      <c r="AH52" s="176"/>
      <c r="AI52" s="95">
        <f>SUM(AJ52:AM52)</f>
        <v>-1090</v>
      </c>
      <c r="AJ52" s="17">
        <f t="shared" si="138"/>
        <v>-678</v>
      </c>
      <c r="AK52" s="17">
        <f t="shared" si="138"/>
        <v>-139</v>
      </c>
      <c r="AL52" s="17">
        <f t="shared" si="138"/>
        <v>-2829</v>
      </c>
      <c r="AM52" s="17">
        <f t="shared" si="138"/>
        <v>2556</v>
      </c>
      <c r="AN52" s="176"/>
      <c r="AO52" s="95">
        <f>SUM(AP52:AS52)</f>
        <v>0</v>
      </c>
      <c r="AP52" s="17">
        <f t="shared" si="139"/>
        <v>0</v>
      </c>
      <c r="AQ52" s="17">
        <f t="shared" si="139"/>
        <v>0</v>
      </c>
      <c r="AR52" s="17">
        <f t="shared" si="139"/>
        <v>0</v>
      </c>
      <c r="AS52" s="21">
        <f t="shared" si="139"/>
        <v>0</v>
      </c>
      <c r="AT52" s="106"/>
      <c r="AU52" s="33">
        <f t="shared" si="6"/>
        <v>28082</v>
      </c>
      <c r="AV52" s="33">
        <f t="shared" si="62"/>
        <v>316</v>
      </c>
      <c r="AW52" s="33">
        <f t="shared" si="62"/>
        <v>154</v>
      </c>
      <c r="AX52" s="33">
        <f t="shared" si="62"/>
        <v>5681</v>
      </c>
      <c r="AY52" s="33">
        <f t="shared" si="62"/>
        <v>21931</v>
      </c>
    </row>
    <row r="53" spans="1:62" s="33" customFormat="1" ht="29.25" customHeight="1" x14ac:dyDescent="0.25">
      <c r="A53" s="222"/>
      <c r="B53" s="164"/>
      <c r="C53" s="42" t="s">
        <v>13</v>
      </c>
      <c r="D53" s="175"/>
      <c r="E53" s="95">
        <f>G53+M53</f>
        <v>3254282</v>
      </c>
      <c r="F53" s="177"/>
      <c r="G53" s="95">
        <f>SUM(H53:K53)</f>
        <v>380593</v>
      </c>
      <c r="H53" s="17">
        <f t="shared" ref="H53:K53" si="143">H9+H13+H17+H21+H25+H29+H33+H37+H41+H45+H49</f>
        <v>719</v>
      </c>
      <c r="I53" s="17">
        <f t="shared" si="143"/>
        <v>268</v>
      </c>
      <c r="J53" s="17">
        <f t="shared" si="143"/>
        <v>35179</v>
      </c>
      <c r="K53" s="17">
        <f t="shared" si="143"/>
        <v>344427</v>
      </c>
      <c r="L53" s="177"/>
      <c r="M53" s="95">
        <f>SUM(N53:Q53)</f>
        <v>2873689</v>
      </c>
      <c r="N53" s="17">
        <f t="shared" ref="N53:Q53" si="144">N9+N13+N17+N21+N25+N29+N33+N37+N41+N45+N49</f>
        <v>0</v>
      </c>
      <c r="O53" s="17">
        <f t="shared" si="144"/>
        <v>0</v>
      </c>
      <c r="P53" s="17">
        <f t="shared" si="144"/>
        <v>408</v>
      </c>
      <c r="Q53" s="21">
        <f t="shared" si="144"/>
        <v>2873281</v>
      </c>
      <c r="R53" s="175"/>
      <c r="S53" s="95">
        <f>U53+AA53</f>
        <v>3303387</v>
      </c>
      <c r="T53" s="177"/>
      <c r="U53" s="95">
        <f>SUM(V53:Y53)</f>
        <v>394692</v>
      </c>
      <c r="V53" s="17">
        <f t="shared" si="142"/>
        <v>583</v>
      </c>
      <c r="W53" s="17">
        <f t="shared" si="142"/>
        <v>228</v>
      </c>
      <c r="X53" s="17">
        <f t="shared" si="142"/>
        <v>28970</v>
      </c>
      <c r="Y53" s="17">
        <f t="shared" si="142"/>
        <v>364911</v>
      </c>
      <c r="Z53" s="177"/>
      <c r="AA53" s="95">
        <f>SUM(AB53:AE53)</f>
        <v>2908695</v>
      </c>
      <c r="AB53" s="17">
        <f t="shared" si="136"/>
        <v>0</v>
      </c>
      <c r="AC53" s="17">
        <f t="shared" si="136"/>
        <v>0</v>
      </c>
      <c r="AD53" s="17">
        <f t="shared" si="136"/>
        <v>376</v>
      </c>
      <c r="AE53" s="21">
        <f t="shared" si="136"/>
        <v>2908319</v>
      </c>
      <c r="AF53" s="175"/>
      <c r="AG53" s="95">
        <f t="shared" si="137"/>
        <v>49105</v>
      </c>
      <c r="AH53" s="177"/>
      <c r="AI53" s="95">
        <f>SUM(AJ53:AM53)</f>
        <v>14099</v>
      </c>
      <c r="AJ53" s="17">
        <f t="shared" si="138"/>
        <v>-136</v>
      </c>
      <c r="AK53" s="17">
        <f t="shared" si="138"/>
        <v>-40</v>
      </c>
      <c r="AL53" s="17">
        <f t="shared" si="138"/>
        <v>-6209</v>
      </c>
      <c r="AM53" s="17">
        <f t="shared" si="138"/>
        <v>20484</v>
      </c>
      <c r="AN53" s="177"/>
      <c r="AO53" s="95">
        <f>SUM(AP53:AS53)</f>
        <v>35006</v>
      </c>
      <c r="AP53" s="17">
        <f t="shared" si="139"/>
        <v>0</v>
      </c>
      <c r="AQ53" s="17">
        <f t="shared" si="139"/>
        <v>0</v>
      </c>
      <c r="AR53" s="17">
        <f t="shared" si="139"/>
        <v>-32</v>
      </c>
      <c r="AS53" s="21">
        <f t="shared" si="139"/>
        <v>35038</v>
      </c>
      <c r="AT53" s="106"/>
      <c r="AU53" s="33">
        <f t="shared" si="6"/>
        <v>3303387</v>
      </c>
      <c r="AV53" s="33">
        <f t="shared" si="62"/>
        <v>583</v>
      </c>
      <c r="AW53" s="33">
        <f t="shared" si="62"/>
        <v>228</v>
      </c>
      <c r="AX53" s="33">
        <f t="shared" si="62"/>
        <v>29346</v>
      </c>
      <c r="AY53" s="33">
        <f t="shared" si="62"/>
        <v>3273230</v>
      </c>
    </row>
    <row r="54" spans="1:62" s="33" customFormat="1" ht="29.25" customHeight="1" thickBot="1" x14ac:dyDescent="0.3">
      <c r="A54" s="223"/>
      <c r="B54" s="165"/>
      <c r="C54" s="50" t="s">
        <v>12</v>
      </c>
      <c r="D54" s="51">
        <f t="shared" ref="D54:K54" si="145">SUM(D51:D53)</f>
        <v>2927120</v>
      </c>
      <c r="E54" s="52">
        <f t="shared" si="145"/>
        <v>3285843</v>
      </c>
      <c r="F54" s="52">
        <f t="shared" si="145"/>
        <v>133989</v>
      </c>
      <c r="G54" s="52">
        <f t="shared" si="145"/>
        <v>412154</v>
      </c>
      <c r="H54" s="52">
        <f t="shared" si="145"/>
        <v>1995</v>
      </c>
      <c r="I54" s="52">
        <f t="shared" si="145"/>
        <v>578</v>
      </c>
      <c r="J54" s="52">
        <f t="shared" si="145"/>
        <v>44323</v>
      </c>
      <c r="K54" s="52">
        <f t="shared" si="145"/>
        <v>365258</v>
      </c>
      <c r="L54" s="52">
        <f>SUM(L51:L53)</f>
        <v>2793131</v>
      </c>
      <c r="M54" s="52">
        <f t="shared" ref="M54:Q54" si="146">SUM(M51:M53)</f>
        <v>2873689</v>
      </c>
      <c r="N54" s="52">
        <f t="shared" si="146"/>
        <v>0</v>
      </c>
      <c r="O54" s="52">
        <f t="shared" si="146"/>
        <v>0</v>
      </c>
      <c r="P54" s="52">
        <f t="shared" si="146"/>
        <v>408</v>
      </c>
      <c r="Q54" s="53">
        <f t="shared" si="146"/>
        <v>2873281</v>
      </c>
      <c r="R54" s="51">
        <f t="shared" ref="R54:AS54" si="147">SUM(R51:R53)</f>
        <v>2964168</v>
      </c>
      <c r="S54" s="52">
        <f t="shared" si="147"/>
        <v>3333576</v>
      </c>
      <c r="T54" s="52">
        <f t="shared" si="147"/>
        <v>151759</v>
      </c>
      <c r="U54" s="52">
        <f t="shared" si="147"/>
        <v>424881</v>
      </c>
      <c r="V54" s="52">
        <f t="shared" si="147"/>
        <v>968</v>
      </c>
      <c r="W54" s="52">
        <f t="shared" si="147"/>
        <v>392</v>
      </c>
      <c r="X54" s="52">
        <f t="shared" si="147"/>
        <v>35036</v>
      </c>
      <c r="Y54" s="52">
        <f t="shared" si="147"/>
        <v>388485</v>
      </c>
      <c r="Z54" s="52">
        <f>SUM(Z51:Z53)</f>
        <v>2812409</v>
      </c>
      <c r="AA54" s="52">
        <f t="shared" si="147"/>
        <v>2908695</v>
      </c>
      <c r="AB54" s="52">
        <f t="shared" si="147"/>
        <v>0</v>
      </c>
      <c r="AC54" s="52">
        <f t="shared" si="147"/>
        <v>0</v>
      </c>
      <c r="AD54" s="52">
        <f t="shared" si="147"/>
        <v>376</v>
      </c>
      <c r="AE54" s="53">
        <f t="shared" si="147"/>
        <v>2908319</v>
      </c>
      <c r="AF54" s="54">
        <f t="shared" si="147"/>
        <v>37048</v>
      </c>
      <c r="AG54" s="52">
        <f t="shared" si="147"/>
        <v>47733</v>
      </c>
      <c r="AH54" s="52">
        <f t="shared" si="147"/>
        <v>17770</v>
      </c>
      <c r="AI54" s="52">
        <f t="shared" si="147"/>
        <v>12727</v>
      </c>
      <c r="AJ54" s="52">
        <f t="shared" si="147"/>
        <v>-1027</v>
      </c>
      <c r="AK54" s="52">
        <f t="shared" si="147"/>
        <v>-186</v>
      </c>
      <c r="AL54" s="52">
        <f t="shared" si="147"/>
        <v>-9287</v>
      </c>
      <c r="AM54" s="52">
        <f t="shared" si="147"/>
        <v>23227</v>
      </c>
      <c r="AN54" s="52">
        <f t="shared" si="147"/>
        <v>19278</v>
      </c>
      <c r="AO54" s="52">
        <f t="shared" si="147"/>
        <v>35006</v>
      </c>
      <c r="AP54" s="52">
        <f t="shared" si="147"/>
        <v>0</v>
      </c>
      <c r="AQ54" s="52">
        <f t="shared" si="147"/>
        <v>0</v>
      </c>
      <c r="AR54" s="52">
        <f t="shared" si="147"/>
        <v>-32</v>
      </c>
      <c r="AS54" s="53">
        <f t="shared" si="147"/>
        <v>35038</v>
      </c>
      <c r="AT54" s="105"/>
      <c r="AU54" s="33">
        <f t="shared" si="6"/>
        <v>3333576</v>
      </c>
      <c r="AV54" s="33">
        <f t="shared" si="62"/>
        <v>968</v>
      </c>
      <c r="AW54" s="33">
        <f t="shared" si="62"/>
        <v>392</v>
      </c>
      <c r="AX54" s="33">
        <f t="shared" si="62"/>
        <v>35412</v>
      </c>
      <c r="AY54" s="33">
        <f t="shared" si="62"/>
        <v>3296804</v>
      </c>
    </row>
    <row r="55" spans="1:62" s="35" customFormat="1" ht="24" customHeight="1" x14ac:dyDescent="0.25"/>
    <row r="56" spans="1:62" s="35" customFormat="1" ht="24" customHeight="1" x14ac:dyDescent="0.25">
      <c r="A56" s="33" t="s">
        <v>17</v>
      </c>
      <c r="B56" s="206" t="s">
        <v>22</v>
      </c>
      <c r="C56" s="206"/>
      <c r="D56" s="206"/>
      <c r="E56" s="206"/>
      <c r="F56" s="206"/>
      <c r="G56" s="206"/>
      <c r="H56" s="206"/>
      <c r="I56" s="206"/>
      <c r="J56" s="206"/>
      <c r="K56" s="206"/>
      <c r="L56" s="206"/>
      <c r="M56" s="206"/>
      <c r="N56" s="206"/>
      <c r="O56" s="206"/>
      <c r="P56" s="206"/>
      <c r="Q56" s="206"/>
      <c r="R56" s="206"/>
      <c r="S56" s="206"/>
      <c r="T56" s="206"/>
      <c r="U56" s="206"/>
      <c r="V56" s="206"/>
      <c r="W56" s="206"/>
      <c r="X56" s="206"/>
      <c r="Y56" s="206"/>
      <c r="Z56" s="206"/>
      <c r="AA56" s="206"/>
      <c r="AB56" s="206"/>
      <c r="AC56" s="206"/>
      <c r="AD56" s="206"/>
      <c r="AE56" s="206"/>
      <c r="AF56" s="206"/>
      <c r="AG56" s="206"/>
      <c r="AH56" s="206"/>
      <c r="AI56" s="206"/>
      <c r="AJ56" s="206"/>
      <c r="AK56" s="206"/>
      <c r="AL56" s="206"/>
      <c r="AM56" s="206"/>
      <c r="AN56" s="206"/>
      <c r="AO56" s="206"/>
      <c r="AP56" s="206"/>
      <c r="AQ56" s="206"/>
      <c r="AR56" s="206"/>
      <c r="AS56" s="206"/>
      <c r="AT56" s="99"/>
    </row>
    <row r="57" spans="1:62" s="35" customFormat="1" ht="24" customHeight="1" x14ac:dyDescent="0.25">
      <c r="A57" s="33" t="s">
        <v>18</v>
      </c>
      <c r="B57" s="206" t="s">
        <v>19</v>
      </c>
      <c r="C57" s="206"/>
      <c r="D57" s="206"/>
      <c r="E57" s="206"/>
      <c r="F57" s="206"/>
      <c r="G57" s="206"/>
      <c r="H57" s="206"/>
      <c r="I57" s="206"/>
      <c r="J57" s="206"/>
      <c r="K57" s="206"/>
      <c r="L57" s="206"/>
      <c r="M57" s="206"/>
      <c r="N57" s="206"/>
      <c r="O57" s="206"/>
      <c r="P57" s="206"/>
      <c r="Q57" s="206"/>
      <c r="R57" s="206"/>
      <c r="S57" s="206"/>
      <c r="T57" s="206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  <c r="AF57" s="206"/>
      <c r="AG57" s="206"/>
      <c r="AH57" s="206"/>
      <c r="AI57" s="206"/>
      <c r="AJ57" s="206"/>
      <c r="AK57" s="206"/>
      <c r="AL57" s="206"/>
      <c r="AM57" s="206"/>
      <c r="AN57" s="206"/>
      <c r="AO57" s="206"/>
      <c r="AP57" s="206"/>
      <c r="AQ57" s="206"/>
      <c r="AR57" s="206"/>
      <c r="AS57" s="206"/>
      <c r="AT57" s="99"/>
    </row>
    <row r="58" spans="1:62" s="35" customFormat="1" ht="24" customHeight="1" x14ac:dyDescent="0.25"/>
    <row r="59" spans="1:62" s="35" customFormat="1" ht="24" customHeight="1" x14ac:dyDescent="0.25"/>
    <row r="60" spans="1:62" s="35" customFormat="1" ht="24" customHeight="1" x14ac:dyDescent="0.25"/>
    <row r="61" spans="1:62" s="35" customFormat="1" ht="24" customHeight="1" x14ac:dyDescent="0.25"/>
    <row r="62" spans="1:62" s="35" customFormat="1" ht="24" customHeight="1" x14ac:dyDescent="0.25"/>
    <row r="63" spans="1:62" s="35" customFormat="1" ht="24" customHeight="1" x14ac:dyDescent="0.25"/>
    <row r="64" spans="1:62" s="35" customFormat="1" ht="24" customHeight="1" x14ac:dyDescent="0.25"/>
    <row r="65" s="35" customFormat="1" ht="24" customHeight="1" x14ac:dyDescent="0.25"/>
    <row r="66" s="35" customFormat="1" ht="24" customHeight="1" x14ac:dyDescent="0.25"/>
    <row r="67" s="35" customFormat="1" ht="24" customHeight="1" x14ac:dyDescent="0.25"/>
    <row r="68" s="35" customFormat="1" ht="24" customHeight="1" x14ac:dyDescent="0.25"/>
    <row r="69" s="35" customFormat="1" ht="24" customHeight="1" x14ac:dyDescent="0.25"/>
    <row r="70" s="35" customFormat="1" ht="24" customHeight="1" x14ac:dyDescent="0.25"/>
    <row r="71" s="35" customFormat="1" ht="24" customHeight="1" x14ac:dyDescent="0.25"/>
    <row r="72" s="35" customFormat="1" ht="24" customHeight="1" x14ac:dyDescent="0.25"/>
    <row r="73" s="35" customFormat="1" ht="24" customHeight="1" x14ac:dyDescent="0.25"/>
    <row r="74" s="35" customFormat="1" ht="24" customHeight="1" x14ac:dyDescent="0.25"/>
    <row r="75" s="35" customFormat="1" ht="24" customHeight="1" x14ac:dyDescent="0.25"/>
    <row r="76" s="35" customFormat="1" ht="24" customHeight="1" x14ac:dyDescent="0.25"/>
    <row r="77" s="35" customFormat="1" ht="24" customHeight="1" x14ac:dyDescent="0.25"/>
    <row r="78" s="35" customFormat="1" ht="24" customHeight="1" x14ac:dyDescent="0.25"/>
    <row r="79" s="35" customFormat="1" ht="24" customHeight="1" x14ac:dyDescent="0.25"/>
    <row r="80" s="35" customFormat="1" ht="24" customHeight="1" x14ac:dyDescent="0.25"/>
    <row r="81" s="35" customFormat="1" ht="24" customHeight="1" x14ac:dyDescent="0.25"/>
    <row r="82" s="35" customFormat="1" ht="24" customHeight="1" x14ac:dyDescent="0.25"/>
    <row r="83" s="35" customFormat="1" ht="24" customHeight="1" x14ac:dyDescent="0.25"/>
    <row r="84" s="35" customFormat="1" ht="24" customHeight="1" x14ac:dyDescent="0.25"/>
    <row r="85" s="35" customFormat="1" ht="24" customHeight="1" x14ac:dyDescent="0.25"/>
    <row r="86" s="35" customFormat="1" ht="24" customHeight="1" x14ac:dyDescent="0.25"/>
    <row r="87" s="35" customFormat="1" ht="24" customHeight="1" x14ac:dyDescent="0.25"/>
    <row r="88" s="35" customFormat="1" ht="24" customHeight="1" x14ac:dyDescent="0.25"/>
    <row r="89" s="35" customFormat="1" ht="24" customHeight="1" x14ac:dyDescent="0.25"/>
    <row r="90" s="35" customFormat="1" ht="24" customHeight="1" x14ac:dyDescent="0.25"/>
    <row r="91" s="35" customFormat="1" ht="24" customHeight="1" x14ac:dyDescent="0.25"/>
    <row r="92" s="35" customFormat="1" ht="24" customHeight="1" x14ac:dyDescent="0.25"/>
    <row r="93" s="35" customFormat="1" ht="24" customHeight="1" x14ac:dyDescent="0.25"/>
    <row r="94" s="35" customFormat="1" ht="24" customHeight="1" x14ac:dyDescent="0.25"/>
    <row r="95" s="35" customFormat="1" ht="24" customHeight="1" x14ac:dyDescent="0.25"/>
    <row r="96" s="35" customFormat="1" ht="24" customHeight="1" x14ac:dyDescent="0.25"/>
    <row r="97" s="35" customFormat="1" ht="24" customHeight="1" x14ac:dyDescent="0.25"/>
    <row r="98" s="35" customFormat="1" ht="24" customHeight="1" x14ac:dyDescent="0.25"/>
    <row r="99" s="35" customFormat="1" ht="24" customHeight="1" x14ac:dyDescent="0.25"/>
    <row r="100" s="35" customFormat="1" ht="24" customHeight="1" x14ac:dyDescent="0.25"/>
    <row r="101" s="35" customFormat="1" ht="24" customHeight="1" x14ac:dyDescent="0.25"/>
    <row r="102" s="35" customFormat="1" ht="24" customHeight="1" x14ac:dyDescent="0.25"/>
    <row r="103" s="35" customFormat="1" ht="24" customHeight="1" x14ac:dyDescent="0.25"/>
    <row r="104" s="35" customFormat="1" ht="24" customHeight="1" x14ac:dyDescent="0.25"/>
    <row r="105" s="35" customFormat="1" ht="24" customHeight="1" x14ac:dyDescent="0.25"/>
    <row r="106" s="35" customFormat="1" ht="24" customHeight="1" x14ac:dyDescent="0.25"/>
    <row r="107" s="35" customFormat="1" ht="24" customHeight="1" x14ac:dyDescent="0.25"/>
    <row r="108" s="35" customFormat="1" ht="24" customHeight="1" x14ac:dyDescent="0.25"/>
    <row r="109" s="35" customFormat="1" ht="24" customHeight="1" x14ac:dyDescent="0.25"/>
    <row r="110" s="35" customFormat="1" ht="24" customHeight="1" x14ac:dyDescent="0.25"/>
    <row r="111" s="35" customFormat="1" ht="24" customHeight="1" x14ac:dyDescent="0.25"/>
    <row r="112" s="35" customFormat="1" ht="24" customHeight="1" x14ac:dyDescent="0.25"/>
    <row r="113" s="35" customFormat="1" ht="24" customHeight="1" x14ac:dyDescent="0.25"/>
    <row r="114" s="35" customFormat="1" ht="24" customHeight="1" x14ac:dyDescent="0.25"/>
    <row r="115" s="35" customFormat="1" ht="24" customHeight="1" x14ac:dyDescent="0.25"/>
    <row r="116" s="35" customFormat="1" ht="24" customHeight="1" x14ac:dyDescent="0.25"/>
    <row r="117" s="35" customFormat="1" ht="24" customHeight="1" x14ac:dyDescent="0.25"/>
    <row r="118" s="35" customFormat="1" ht="24" customHeight="1" x14ac:dyDescent="0.25"/>
    <row r="119" s="35" customFormat="1" ht="24" customHeight="1" x14ac:dyDescent="0.25"/>
    <row r="120" s="35" customFormat="1" ht="24" customHeight="1" x14ac:dyDescent="0.25"/>
    <row r="121" s="35" customFormat="1" ht="24" customHeight="1" x14ac:dyDescent="0.25"/>
    <row r="122" s="35" customFormat="1" ht="24" customHeight="1" x14ac:dyDescent="0.25"/>
    <row r="123" s="35" customFormat="1" ht="24" customHeight="1" x14ac:dyDescent="0.25"/>
    <row r="124" s="35" customFormat="1" ht="24" customHeight="1" x14ac:dyDescent="0.25"/>
    <row r="125" s="35" customFormat="1" ht="24" customHeight="1" x14ac:dyDescent="0.25"/>
    <row r="126" s="35" customFormat="1" ht="24" customHeight="1" x14ac:dyDescent="0.25"/>
    <row r="127" s="35" customFormat="1" ht="24" customHeight="1" x14ac:dyDescent="0.25"/>
    <row r="128" s="35" customFormat="1" ht="24" customHeight="1" x14ac:dyDescent="0.25"/>
    <row r="129" s="35" customFormat="1" ht="24" customHeight="1" x14ac:dyDescent="0.25"/>
    <row r="130" s="35" customFormat="1" ht="24" customHeight="1" x14ac:dyDescent="0.25"/>
    <row r="131" s="35" customFormat="1" ht="24" customHeight="1" x14ac:dyDescent="0.25"/>
    <row r="132" s="35" customFormat="1" ht="24" customHeight="1" x14ac:dyDescent="0.25"/>
    <row r="133" s="35" customFormat="1" ht="24" customHeight="1" x14ac:dyDescent="0.25"/>
    <row r="134" s="35" customFormat="1" ht="24" customHeight="1" x14ac:dyDescent="0.25"/>
    <row r="135" s="35" customFormat="1" ht="24" customHeight="1" x14ac:dyDescent="0.25"/>
    <row r="136" s="35" customFormat="1" ht="24" customHeight="1" x14ac:dyDescent="0.25"/>
    <row r="137" s="35" customFormat="1" ht="24" customHeight="1" x14ac:dyDescent="0.25"/>
    <row r="138" s="35" customFormat="1" ht="24" customHeight="1" x14ac:dyDescent="0.25"/>
    <row r="139" s="35" customFormat="1" ht="24" customHeight="1" x14ac:dyDescent="0.25"/>
    <row r="140" s="35" customFormat="1" ht="24" customHeight="1" x14ac:dyDescent="0.25"/>
    <row r="141" s="35" customFormat="1" ht="24" customHeight="1" x14ac:dyDescent="0.25"/>
    <row r="142" s="35" customFormat="1" ht="24" customHeight="1" x14ac:dyDescent="0.25"/>
    <row r="143" s="35" customFormat="1" ht="24" customHeight="1" x14ac:dyDescent="0.25"/>
    <row r="144" s="35" customFormat="1" ht="24" customHeight="1" x14ac:dyDescent="0.25"/>
    <row r="145" s="35" customFormat="1" ht="24" customHeight="1" x14ac:dyDescent="0.25"/>
    <row r="146" s="35" customFormat="1" ht="24" customHeight="1" x14ac:dyDescent="0.25"/>
    <row r="147" s="35" customFormat="1" ht="24" customHeight="1" x14ac:dyDescent="0.25"/>
    <row r="148" s="35" customFormat="1" ht="24" customHeight="1" x14ac:dyDescent="0.25"/>
    <row r="149" s="35" customFormat="1" ht="24" customHeight="1" x14ac:dyDescent="0.25"/>
    <row r="150" s="35" customFormat="1" ht="24" customHeight="1" x14ac:dyDescent="0.25"/>
    <row r="151" s="35" customFormat="1" ht="24" customHeight="1" x14ac:dyDescent="0.25"/>
    <row r="152" s="35" customFormat="1" ht="24" customHeight="1" x14ac:dyDescent="0.25"/>
    <row r="153" s="35" customFormat="1" ht="24" customHeight="1" x14ac:dyDescent="0.25"/>
    <row r="154" s="35" customFormat="1" ht="24" customHeight="1" x14ac:dyDescent="0.25"/>
    <row r="155" s="35" customFormat="1" ht="24" customHeight="1" x14ac:dyDescent="0.25"/>
    <row r="156" s="35" customFormat="1" ht="24" customHeight="1" x14ac:dyDescent="0.25"/>
    <row r="157" s="35" customFormat="1" ht="24" customHeight="1" x14ac:dyDescent="0.25"/>
    <row r="158" s="35" customFormat="1" ht="24" customHeight="1" x14ac:dyDescent="0.25"/>
    <row r="159" s="35" customFormat="1" ht="24" customHeight="1" x14ac:dyDescent="0.25"/>
    <row r="160" s="35" customFormat="1" ht="24" customHeight="1" x14ac:dyDescent="0.25"/>
    <row r="161" s="35" customFormat="1" ht="24" customHeight="1" x14ac:dyDescent="0.25"/>
    <row r="162" s="35" customFormat="1" ht="24" customHeight="1" x14ac:dyDescent="0.25"/>
    <row r="163" s="35" customFormat="1" ht="24" customHeight="1" x14ac:dyDescent="0.25"/>
    <row r="164" s="35" customFormat="1" ht="24" customHeight="1" x14ac:dyDescent="0.25"/>
    <row r="165" s="35" customFormat="1" ht="24" customHeight="1" x14ac:dyDescent="0.25"/>
    <row r="166" s="35" customFormat="1" ht="24" customHeight="1" x14ac:dyDescent="0.25"/>
    <row r="167" s="35" customFormat="1" ht="24" customHeight="1" x14ac:dyDescent="0.25"/>
    <row r="168" s="35" customFormat="1" ht="24" customHeight="1" x14ac:dyDescent="0.25"/>
    <row r="169" s="35" customFormat="1" ht="24" customHeight="1" x14ac:dyDescent="0.25"/>
    <row r="170" s="35" customFormat="1" ht="24" customHeight="1" x14ac:dyDescent="0.25"/>
    <row r="171" s="35" customFormat="1" ht="24" customHeight="1" x14ac:dyDescent="0.25"/>
    <row r="172" s="35" customFormat="1" ht="24" customHeight="1" x14ac:dyDescent="0.25"/>
    <row r="173" s="35" customFormat="1" ht="24" customHeight="1" x14ac:dyDescent="0.25"/>
    <row r="174" s="35" customFormat="1" ht="24" customHeight="1" x14ac:dyDescent="0.25"/>
    <row r="175" s="35" customFormat="1" ht="24" customHeight="1" x14ac:dyDescent="0.25"/>
    <row r="176" s="35" customFormat="1" ht="24" customHeight="1" x14ac:dyDescent="0.25"/>
    <row r="177" s="35" customFormat="1" ht="24" customHeight="1" x14ac:dyDescent="0.25"/>
    <row r="178" s="35" customFormat="1" ht="24" customHeight="1" x14ac:dyDescent="0.25"/>
    <row r="179" s="35" customFormat="1" ht="24" customHeight="1" x14ac:dyDescent="0.25"/>
    <row r="180" s="35" customFormat="1" ht="24" customHeight="1" x14ac:dyDescent="0.25"/>
    <row r="181" s="35" customFormat="1" ht="24" customHeight="1" x14ac:dyDescent="0.25"/>
    <row r="182" s="35" customFormat="1" ht="24" customHeight="1" x14ac:dyDescent="0.25"/>
    <row r="183" s="35" customFormat="1" ht="24" customHeight="1" x14ac:dyDescent="0.25"/>
    <row r="184" s="35" customFormat="1" ht="24" customHeight="1" x14ac:dyDescent="0.25"/>
    <row r="185" s="35" customFormat="1" ht="24" customHeight="1" x14ac:dyDescent="0.25"/>
    <row r="186" s="35" customFormat="1" ht="24" customHeight="1" x14ac:dyDescent="0.25"/>
    <row r="187" s="35" customFormat="1" ht="24" customHeight="1" x14ac:dyDescent="0.25"/>
    <row r="188" s="35" customFormat="1" ht="24" customHeight="1" x14ac:dyDescent="0.25"/>
  </sheetData>
  <mergeCells count="163">
    <mergeCell ref="A7:A10"/>
    <mergeCell ref="B7:B10"/>
    <mergeCell ref="D7:D9"/>
    <mergeCell ref="F7:F9"/>
    <mergeCell ref="L7:L9"/>
    <mergeCell ref="R7:R9"/>
    <mergeCell ref="A3:A6"/>
    <mergeCell ref="B3:B6"/>
    <mergeCell ref="C3:C6"/>
    <mergeCell ref="D3:Q3"/>
    <mergeCell ref="R3:AE3"/>
    <mergeCell ref="F5:F6"/>
    <mergeCell ref="G5:K5"/>
    <mergeCell ref="L5:L6"/>
    <mergeCell ref="M5:Q5"/>
    <mergeCell ref="T5:T6"/>
    <mergeCell ref="U5:Y5"/>
    <mergeCell ref="Z5:Z6"/>
    <mergeCell ref="AA5:AE5"/>
    <mergeCell ref="R4:R6"/>
    <mergeCell ref="S4:S6"/>
    <mergeCell ref="T4:Y4"/>
    <mergeCell ref="Z4:AE4"/>
    <mergeCell ref="F4:K4"/>
    <mergeCell ref="AN15:AN17"/>
    <mergeCell ref="AF3:AS3"/>
    <mergeCell ref="D4:D6"/>
    <mergeCell ref="E4:E6"/>
    <mergeCell ref="R11:R13"/>
    <mergeCell ref="T11:T13"/>
    <mergeCell ref="Z11:Z13"/>
    <mergeCell ref="AF11:AF13"/>
    <mergeCell ref="AH11:AH13"/>
    <mergeCell ref="AN11:AN13"/>
    <mergeCell ref="T7:T9"/>
    <mergeCell ref="Z7:Z9"/>
    <mergeCell ref="AF7:AF9"/>
    <mergeCell ref="AH7:AH9"/>
    <mergeCell ref="AN7:AN9"/>
    <mergeCell ref="AH4:AM4"/>
    <mergeCell ref="AN4:AS4"/>
    <mergeCell ref="AF4:AF6"/>
    <mergeCell ref="AG4:AG6"/>
    <mergeCell ref="L4:Q4"/>
    <mergeCell ref="AH5:AH6"/>
    <mergeCell ref="AI5:AM5"/>
    <mergeCell ref="AN5:AN6"/>
    <mergeCell ref="AO5:AS5"/>
    <mergeCell ref="A27:A30"/>
    <mergeCell ref="B27:B30"/>
    <mergeCell ref="D27:D29"/>
    <mergeCell ref="F27:F29"/>
    <mergeCell ref="L27:L29"/>
    <mergeCell ref="R27:R29"/>
    <mergeCell ref="T27:T29"/>
    <mergeCell ref="Z27:Z29"/>
    <mergeCell ref="A15:A18"/>
    <mergeCell ref="B15:B18"/>
    <mergeCell ref="D15:D17"/>
    <mergeCell ref="F15:F17"/>
    <mergeCell ref="L15:L17"/>
    <mergeCell ref="R15:R17"/>
    <mergeCell ref="T15:T17"/>
    <mergeCell ref="Z15:Z17"/>
    <mergeCell ref="AF15:AF17"/>
    <mergeCell ref="A11:A14"/>
    <mergeCell ref="B11:B14"/>
    <mergeCell ref="D11:D13"/>
    <mergeCell ref="F11:F13"/>
    <mergeCell ref="L11:L13"/>
    <mergeCell ref="AH15:AH17"/>
    <mergeCell ref="AF19:AF21"/>
    <mergeCell ref="AH19:AH21"/>
    <mergeCell ref="AN19:AN21"/>
    <mergeCell ref="A23:A26"/>
    <mergeCell ref="B23:B26"/>
    <mergeCell ref="D23:D25"/>
    <mergeCell ref="F23:F25"/>
    <mergeCell ref="L23:L25"/>
    <mergeCell ref="R23:R25"/>
    <mergeCell ref="A19:A22"/>
    <mergeCell ref="B19:B22"/>
    <mergeCell ref="D19:D21"/>
    <mergeCell ref="F19:F21"/>
    <mergeCell ref="L19:L21"/>
    <mergeCell ref="R19:R21"/>
    <mergeCell ref="T19:T21"/>
    <mergeCell ref="Z19:Z21"/>
    <mergeCell ref="AF27:AF29"/>
    <mergeCell ref="AH27:AH29"/>
    <mergeCell ref="AN27:AN29"/>
    <mergeCell ref="T23:T25"/>
    <mergeCell ref="Z23:Z25"/>
    <mergeCell ref="AF23:AF25"/>
    <mergeCell ref="AH23:AH25"/>
    <mergeCell ref="AN23:AN25"/>
    <mergeCell ref="A35:A38"/>
    <mergeCell ref="B35:B38"/>
    <mergeCell ref="D35:D37"/>
    <mergeCell ref="F35:F37"/>
    <mergeCell ref="L35:L37"/>
    <mergeCell ref="A31:A34"/>
    <mergeCell ref="B31:B34"/>
    <mergeCell ref="D31:D33"/>
    <mergeCell ref="F31:F33"/>
    <mergeCell ref="L31:L33"/>
    <mergeCell ref="R35:R37"/>
    <mergeCell ref="T35:T37"/>
    <mergeCell ref="Z35:Z37"/>
    <mergeCell ref="AF35:AF37"/>
    <mergeCell ref="AH35:AH37"/>
    <mergeCell ref="AN35:AN37"/>
    <mergeCell ref="R31:R33"/>
    <mergeCell ref="A43:A46"/>
    <mergeCell ref="B43:B46"/>
    <mergeCell ref="D43:D45"/>
    <mergeCell ref="F43:F45"/>
    <mergeCell ref="L43:L45"/>
    <mergeCell ref="A39:A42"/>
    <mergeCell ref="B39:B42"/>
    <mergeCell ref="D39:D41"/>
    <mergeCell ref="F39:F41"/>
    <mergeCell ref="L39:L41"/>
    <mergeCell ref="R43:R45"/>
    <mergeCell ref="R39:R41"/>
    <mergeCell ref="B57:AS57"/>
    <mergeCell ref="A51:B54"/>
    <mergeCell ref="D51:D53"/>
    <mergeCell ref="F51:F53"/>
    <mergeCell ref="L51:L53"/>
    <mergeCell ref="R51:R53"/>
    <mergeCell ref="T51:T53"/>
    <mergeCell ref="A47:A50"/>
    <mergeCell ref="B47:B50"/>
    <mergeCell ref="D47:D49"/>
    <mergeCell ref="F47:F49"/>
    <mergeCell ref="L47:L49"/>
    <mergeCell ref="R47:R49"/>
    <mergeCell ref="Z51:Z53"/>
    <mergeCell ref="AF51:AF53"/>
    <mergeCell ref="AH51:AH53"/>
    <mergeCell ref="AN51:AN53"/>
    <mergeCell ref="T47:T49"/>
    <mergeCell ref="Z47:Z49"/>
    <mergeCell ref="AF47:AF49"/>
    <mergeCell ref="AH47:AH49"/>
    <mergeCell ref="AN47:AN49"/>
    <mergeCell ref="B56:AS56"/>
    <mergeCell ref="T31:T33"/>
    <mergeCell ref="Z31:Z33"/>
    <mergeCell ref="AF31:AF33"/>
    <mergeCell ref="AH31:AH33"/>
    <mergeCell ref="AN31:AN33"/>
    <mergeCell ref="T43:T45"/>
    <mergeCell ref="Z43:Z45"/>
    <mergeCell ref="AF43:AF45"/>
    <mergeCell ref="AH43:AH45"/>
    <mergeCell ref="AN43:AN45"/>
    <mergeCell ref="T39:T41"/>
    <mergeCell ref="Z39:Z41"/>
    <mergeCell ref="AF39:AF41"/>
    <mergeCell ref="AH39:AH41"/>
    <mergeCell ref="AN39:AN41"/>
  </mergeCells>
  <conditionalFormatting sqref="A23:AT26 A31:AT38 A27:Q30 AF27:AT30 A15:Q22 AF20:AT22 A1:AT14 A47:AT1048576 BM1:XFD1048576 A39:Q46 AF39:AT46 AF19:AS19">
    <cfRule type="cellIs" dxfId="26" priority="70" operator="equal">
      <formula>0</formula>
    </cfRule>
  </conditionalFormatting>
  <conditionalFormatting sqref="AF15:AT18">
    <cfRule type="cellIs" dxfId="25" priority="29" operator="equal">
      <formula>0</formula>
    </cfRule>
  </conditionalFormatting>
  <conditionalFormatting sqref="R39:AE42">
    <cfRule type="cellIs" dxfId="24" priority="27" operator="equal">
      <formula>0</formula>
    </cfRule>
  </conditionalFormatting>
  <conditionalFormatting sqref="R15:AE18">
    <cfRule type="cellIs" dxfId="23" priority="25" operator="equal">
      <formula>0</formula>
    </cfRule>
  </conditionalFormatting>
  <conditionalFormatting sqref="BB48:BE50">
    <cfRule type="cellIs" dxfId="22" priority="3" operator="equal">
      <formula>0</formula>
    </cfRule>
  </conditionalFormatting>
  <conditionalFormatting sqref="R27:AE30">
    <cfRule type="cellIs" dxfId="21" priority="23" operator="equal">
      <formula>0</formula>
    </cfRule>
  </conditionalFormatting>
  <conditionalFormatting sqref="AU1:BL4 AU6 BA6 BA10 AU5:BB5 BF5:BL6 BB7:BL7 BB8:BE9 AU51:BL1048576 BF8:BL50 AU7:AZ50">
    <cfRule type="cellIs" dxfId="20" priority="22" operator="equal">
      <formula>0</formula>
    </cfRule>
  </conditionalFormatting>
  <conditionalFormatting sqref="AV6:AZ6">
    <cfRule type="cellIs" dxfId="19" priority="21" operator="equal">
      <formula>0</formula>
    </cfRule>
  </conditionalFormatting>
  <conditionalFormatting sqref="BB6:BE6">
    <cfRule type="cellIs" dxfId="18" priority="20" operator="equal">
      <formula>0</formula>
    </cfRule>
  </conditionalFormatting>
  <conditionalFormatting sqref="BB10:BE10">
    <cfRule type="cellIs" dxfId="17" priority="19" operator="equal">
      <formula>0</formula>
    </cfRule>
  </conditionalFormatting>
  <conditionalFormatting sqref="BA14 BB11:BE13 BB15:BE17">
    <cfRule type="cellIs" dxfId="16" priority="18" operator="equal">
      <formula>0</formula>
    </cfRule>
  </conditionalFormatting>
  <conditionalFormatting sqref="BB14:BE14">
    <cfRule type="cellIs" dxfId="15" priority="17" operator="equal">
      <formula>0</formula>
    </cfRule>
  </conditionalFormatting>
  <conditionalFormatting sqref="BA18 BB19:BE21">
    <cfRule type="cellIs" dxfId="14" priority="16" operator="equal">
      <formula>0</formula>
    </cfRule>
  </conditionalFormatting>
  <conditionalFormatting sqref="BB18:BE18">
    <cfRule type="cellIs" dxfId="13" priority="15" operator="equal">
      <formula>0</formula>
    </cfRule>
  </conditionalFormatting>
  <conditionalFormatting sqref="BA22 BA26 BA30 BA34 BB23:BE25 BB27:BE29 BB31:BE33">
    <cfRule type="cellIs" dxfId="12" priority="14" operator="equal">
      <formula>0</formula>
    </cfRule>
  </conditionalFormatting>
  <conditionalFormatting sqref="BB22:BE22 BB26:BE26 BB30:BE30 BB34:BE34">
    <cfRule type="cellIs" dxfId="11" priority="13" operator="equal">
      <formula>0</formula>
    </cfRule>
  </conditionalFormatting>
  <conditionalFormatting sqref="BA38 BB35:BE37">
    <cfRule type="cellIs" dxfId="10" priority="12" operator="equal">
      <formula>0</formula>
    </cfRule>
  </conditionalFormatting>
  <conditionalFormatting sqref="BB38:BE38">
    <cfRule type="cellIs" dxfId="9" priority="11" operator="equal">
      <formula>0</formula>
    </cfRule>
  </conditionalFormatting>
  <conditionalFormatting sqref="BB39:BE41">
    <cfRule type="cellIs" dxfId="8" priority="10" operator="equal">
      <formula>0</formula>
    </cfRule>
  </conditionalFormatting>
  <conditionalFormatting sqref="BB42:BE42">
    <cfRule type="cellIs" dxfId="7" priority="9" operator="equal">
      <formula>0</formula>
    </cfRule>
  </conditionalFormatting>
  <conditionalFormatting sqref="BA42">
    <cfRule type="cellIs" dxfId="6" priority="8" operator="equal">
      <formula>0</formula>
    </cfRule>
  </conditionalFormatting>
  <conditionalFormatting sqref="BB43:BE45">
    <cfRule type="cellIs" dxfId="5" priority="7" operator="equal">
      <formula>0</formula>
    </cfRule>
  </conditionalFormatting>
  <conditionalFormatting sqref="BA46">
    <cfRule type="cellIs" dxfId="4" priority="6" operator="equal">
      <formula>0</formula>
    </cfRule>
  </conditionalFormatting>
  <conditionalFormatting sqref="BB47:BE47">
    <cfRule type="cellIs" dxfId="3" priority="5" operator="equal">
      <formula>0</formula>
    </cfRule>
  </conditionalFormatting>
  <conditionalFormatting sqref="BA47">
    <cfRule type="cellIs" dxfId="2" priority="4" operator="equal">
      <formula>0</formula>
    </cfRule>
  </conditionalFormatting>
  <conditionalFormatting sqref="R43:AE46">
    <cfRule type="cellIs" dxfId="1" priority="2" operator="equal">
      <formula>0</formula>
    </cfRule>
  </conditionalFormatting>
  <conditionalFormatting sqref="R19:AE22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scale="37" fitToHeight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24"/>
  <sheetViews>
    <sheetView workbookViewId="0">
      <selection activeCell="D27" sqref="D27"/>
    </sheetView>
  </sheetViews>
  <sheetFormatPr defaultRowHeight="15" outlineLevelRow="1" x14ac:dyDescent="0.25"/>
  <cols>
    <col min="1" max="1" width="7.5703125" customWidth="1"/>
    <col min="2" max="2" width="59.140625" customWidth="1"/>
    <col min="3" max="5" width="31" customWidth="1"/>
  </cols>
  <sheetData>
    <row r="1" spans="1:5" ht="15.75" thickBot="1" x14ac:dyDescent="0.3">
      <c r="A1" s="78">
        <v>2022</v>
      </c>
    </row>
    <row r="2" spans="1:5" ht="15.75" outlineLevel="1" thickBot="1" x14ac:dyDescent="0.3">
      <c r="A2" s="55"/>
      <c r="B2" s="56" t="s">
        <v>37</v>
      </c>
      <c r="C2" s="57">
        <v>44561</v>
      </c>
      <c r="D2" s="57">
        <v>44926</v>
      </c>
      <c r="E2" s="58" t="s">
        <v>38</v>
      </c>
    </row>
    <row r="3" spans="1:5" ht="15.75" outlineLevel="1" thickBot="1" x14ac:dyDescent="0.3">
      <c r="A3" s="245" t="s">
        <v>39</v>
      </c>
      <c r="B3" s="59" t="s">
        <v>40</v>
      </c>
      <c r="C3" s="59"/>
      <c r="D3" s="59"/>
      <c r="E3" s="59"/>
    </row>
    <row r="4" spans="1:5" ht="15.75" outlineLevel="1" thickBot="1" x14ac:dyDescent="0.3">
      <c r="A4" s="246"/>
      <c r="B4" s="60" t="s">
        <v>41</v>
      </c>
      <c r="C4" s="61">
        <f>C5+C6</f>
        <v>2869.998</v>
      </c>
      <c r="D4" s="61">
        <f>D5+D6</f>
        <v>2927.12</v>
      </c>
      <c r="E4" s="62">
        <f>(D4-C4)/C4</f>
        <v>1.9903149758292459E-2</v>
      </c>
    </row>
    <row r="5" spans="1:5" ht="15.75" outlineLevel="1" thickBot="1" x14ac:dyDescent="0.3">
      <c r="A5" s="246"/>
      <c r="B5" s="60" t="s">
        <v>42</v>
      </c>
      <c r="C5" s="61">
        <f>'2021-2022'!$F$51/1000</f>
        <v>106.473</v>
      </c>
      <c r="D5" s="61">
        <f>'2021-2022'!$T$51/1000</f>
        <v>133.989</v>
      </c>
      <c r="E5" s="62">
        <f t="shared" ref="E5:E6" si="0">(D5-C5)/C5</f>
        <v>0.25843171508269708</v>
      </c>
    </row>
    <row r="6" spans="1:5" ht="15.75" outlineLevel="1" thickBot="1" x14ac:dyDescent="0.3">
      <c r="A6" s="246"/>
      <c r="B6" s="60" t="s">
        <v>43</v>
      </c>
      <c r="C6" s="61">
        <f>'2021-2022'!$L$51/1000</f>
        <v>2763.5250000000001</v>
      </c>
      <c r="D6" s="61">
        <f>'2021-2022'!$Z$51/1000</f>
        <v>2793.1309999999999</v>
      </c>
      <c r="E6" s="280">
        <f t="shared" si="0"/>
        <v>1.0713129065233629E-2</v>
      </c>
    </row>
    <row r="7" spans="1:5" ht="15.75" outlineLevel="1" thickBot="1" x14ac:dyDescent="0.3">
      <c r="A7" s="246"/>
      <c r="B7" s="60" t="s">
        <v>44</v>
      </c>
      <c r="C7" s="60"/>
      <c r="D7" s="60"/>
      <c r="E7" s="60"/>
    </row>
    <row r="8" spans="1:5" ht="15.75" outlineLevel="1" thickBot="1" x14ac:dyDescent="0.3">
      <c r="A8" s="247"/>
      <c r="B8" s="59" t="s">
        <v>45</v>
      </c>
      <c r="C8" s="59"/>
      <c r="D8" s="59"/>
      <c r="E8" s="59"/>
    </row>
    <row r="9" spans="1:5" ht="26.25" customHeight="1" thickBot="1" x14ac:dyDescent="0.3">
      <c r="A9" s="78">
        <v>2023</v>
      </c>
    </row>
    <row r="10" spans="1:5" ht="15.75" thickBot="1" x14ac:dyDescent="0.3">
      <c r="A10" s="55"/>
      <c r="B10" s="56" t="s">
        <v>37</v>
      </c>
      <c r="C10" s="57">
        <v>44926</v>
      </c>
      <c r="D10" s="57">
        <v>45291</v>
      </c>
      <c r="E10" s="58" t="s">
        <v>76</v>
      </c>
    </row>
    <row r="11" spans="1:5" ht="15.75" thickBot="1" x14ac:dyDescent="0.3">
      <c r="A11" s="245" t="s">
        <v>39</v>
      </c>
      <c r="B11" s="59" t="s">
        <v>40</v>
      </c>
      <c r="C11" s="79"/>
      <c r="D11" s="59"/>
      <c r="E11" s="59"/>
    </row>
    <row r="12" spans="1:5" ht="15.75" thickBot="1" x14ac:dyDescent="0.3">
      <c r="A12" s="246"/>
      <c r="B12" s="80" t="s">
        <v>41</v>
      </c>
      <c r="C12" s="81">
        <f t="shared" ref="C12:C16" si="1">D4</f>
        <v>2927.12</v>
      </c>
      <c r="D12" s="82">
        <f>D13+D14</f>
        <v>2964.1680000000001</v>
      </c>
      <c r="E12" s="83">
        <f>(D12-C12)/C12</f>
        <v>1.2656809423597334E-2</v>
      </c>
    </row>
    <row r="13" spans="1:5" ht="15.75" thickBot="1" x14ac:dyDescent="0.3">
      <c r="A13" s="246"/>
      <c r="B13" s="80" t="s">
        <v>42</v>
      </c>
      <c r="C13" s="81">
        <f t="shared" si="1"/>
        <v>133.989</v>
      </c>
      <c r="D13" s="82">
        <f>'2022-2023_чер'!$T$51/1000</f>
        <v>151.75899999999999</v>
      </c>
      <c r="E13" s="83">
        <f t="shared" ref="E13:E14" si="2">(D13-C13)/C13</f>
        <v>0.13262282724701269</v>
      </c>
    </row>
    <row r="14" spans="1:5" ht="15.75" thickBot="1" x14ac:dyDescent="0.3">
      <c r="A14" s="246"/>
      <c r="B14" s="80" t="s">
        <v>43</v>
      </c>
      <c r="C14" s="81">
        <f t="shared" si="1"/>
        <v>2793.1309999999999</v>
      </c>
      <c r="D14" s="82">
        <f>'2022-2023_чер'!$Z$51/1000</f>
        <v>2812.4090000000001</v>
      </c>
      <c r="E14" s="276">
        <f t="shared" si="2"/>
        <v>6.9019319179803055E-3</v>
      </c>
    </row>
    <row r="15" spans="1:5" ht="15.75" thickBot="1" x14ac:dyDescent="0.3">
      <c r="A15" s="246"/>
      <c r="B15" s="60" t="s">
        <v>44</v>
      </c>
      <c r="C15" s="79">
        <f t="shared" si="1"/>
        <v>0</v>
      </c>
      <c r="D15" s="60"/>
      <c r="E15" s="60"/>
    </row>
    <row r="16" spans="1:5" ht="15.75" thickBot="1" x14ac:dyDescent="0.3">
      <c r="A16" s="247"/>
      <c r="B16" s="59" t="s">
        <v>45</v>
      </c>
      <c r="C16" s="79">
        <f t="shared" si="1"/>
        <v>0</v>
      </c>
      <c r="D16" s="59"/>
      <c r="E16" s="59"/>
    </row>
    <row r="17" spans="1:8" ht="15.75" thickBot="1" x14ac:dyDescent="0.3">
      <c r="A17" s="78">
        <v>2024</v>
      </c>
    </row>
    <row r="18" spans="1:8" ht="15.75" thickBot="1" x14ac:dyDescent="0.3">
      <c r="A18" s="55"/>
      <c r="B18" s="56" t="s">
        <v>37</v>
      </c>
      <c r="C18" s="57">
        <f>D10</f>
        <v>45291</v>
      </c>
      <c r="D18" s="57">
        <v>45657</v>
      </c>
      <c r="E18" s="58" t="s">
        <v>87</v>
      </c>
    </row>
    <row r="19" spans="1:8" ht="15.75" thickBot="1" x14ac:dyDescent="0.3">
      <c r="A19" s="245" t="s">
        <v>39</v>
      </c>
      <c r="B19" s="59" t="s">
        <v>40</v>
      </c>
      <c r="C19" s="79"/>
      <c r="D19" s="59"/>
      <c r="E19" s="59"/>
    </row>
    <row r="20" spans="1:8" ht="15.75" thickBot="1" x14ac:dyDescent="0.3">
      <c r="A20" s="246"/>
      <c r="B20" s="80" t="s">
        <v>41</v>
      </c>
      <c r="C20" s="82">
        <f>C21+C22</f>
        <v>2964.1680000000001</v>
      </c>
      <c r="D20" s="82">
        <f>D21+D22</f>
        <v>2988.1759999999999</v>
      </c>
      <c r="E20" s="279">
        <f>(D20-C20)/C20</f>
        <v>8.0994059715912888E-3</v>
      </c>
      <c r="H20" s="71"/>
    </row>
    <row r="21" spans="1:8" ht="15.75" thickBot="1" x14ac:dyDescent="0.3">
      <c r="A21" s="246"/>
      <c r="B21" s="80" t="s">
        <v>42</v>
      </c>
      <c r="C21" s="81">
        <f>D13</f>
        <v>151.75899999999999</v>
      </c>
      <c r="D21" s="82">
        <f>'2024-2023'!$T$51/1000</f>
        <v>152.81200000000001</v>
      </c>
      <c r="E21" s="279">
        <f t="shared" ref="E21:E22" si="3">(D21-C21)/C21</f>
        <v>6.9386329641077356E-3</v>
      </c>
      <c r="H21" s="71"/>
    </row>
    <row r="22" spans="1:8" ht="15.75" thickBot="1" x14ac:dyDescent="0.3">
      <c r="A22" s="246"/>
      <c r="B22" s="80" t="s">
        <v>43</v>
      </c>
      <c r="C22" s="81">
        <f>D14</f>
        <v>2812.4090000000001</v>
      </c>
      <c r="D22" s="82">
        <f>'2024-2023'!$Z$51/1000</f>
        <v>2835.364</v>
      </c>
      <c r="E22" s="279">
        <f t="shared" si="3"/>
        <v>8.1620418651767671E-3</v>
      </c>
      <c r="H22" s="71"/>
    </row>
    <row r="23" spans="1:8" ht="15.75" thickBot="1" x14ac:dyDescent="0.3">
      <c r="A23" s="246"/>
      <c r="B23" s="60" t="s">
        <v>44</v>
      </c>
      <c r="C23" s="79">
        <f t="shared" ref="C23:C24" si="4">D15</f>
        <v>0</v>
      </c>
      <c r="D23" s="60"/>
      <c r="E23" s="60"/>
    </row>
    <row r="24" spans="1:8" ht="15.75" thickBot="1" x14ac:dyDescent="0.3">
      <c r="A24" s="247"/>
      <c r="B24" s="59" t="s">
        <v>45</v>
      </c>
      <c r="C24" s="79">
        <f t="shared" si="4"/>
        <v>0</v>
      </c>
      <c r="D24" s="59"/>
      <c r="E24" s="59"/>
    </row>
  </sheetData>
  <mergeCells count="3">
    <mergeCell ref="A3:A8"/>
    <mergeCell ref="A11:A16"/>
    <mergeCell ref="A19:A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188"/>
  <sheetViews>
    <sheetView view="pageBreakPreview" zoomScale="60" zoomScaleNormal="55" workbookViewId="0">
      <pane xSplit="2" ySplit="6" topLeftCell="O7" activePane="bottomRight" state="frozen"/>
      <selection pane="topRight" activeCell="C1" sqref="C1"/>
      <selection pane="bottomLeft" activeCell="A7" sqref="A7"/>
      <selection pane="bottomRight" sqref="A1:XFD1048576"/>
    </sheetView>
  </sheetViews>
  <sheetFormatPr defaultRowHeight="24" customHeight="1" x14ac:dyDescent="0.25"/>
  <cols>
    <col min="1" max="1" width="4.42578125" style="30" customWidth="1"/>
    <col min="2" max="2" width="24.5703125" style="30" customWidth="1"/>
    <col min="3" max="3" width="18.28515625" style="30" customWidth="1"/>
    <col min="4" max="17" width="12" style="30" customWidth="1"/>
    <col min="18" max="18" width="10.85546875" style="30" customWidth="1"/>
    <col min="19" max="19" width="10.5703125" style="30" customWidth="1"/>
    <col min="20" max="20" width="11.5703125" style="30" customWidth="1"/>
    <col min="21" max="25" width="10.5703125" style="30" customWidth="1"/>
    <col min="26" max="26" width="10.85546875" style="30" customWidth="1"/>
    <col min="27" max="31" width="10.5703125" style="30" customWidth="1"/>
    <col min="32" max="32" width="11.7109375" style="30" customWidth="1"/>
    <col min="33" max="33" width="12.28515625" style="30" customWidth="1"/>
    <col min="34" max="34" width="11.5703125" style="30" customWidth="1"/>
    <col min="35" max="39" width="10.5703125" style="30" customWidth="1"/>
    <col min="40" max="40" width="11.5703125" style="30" customWidth="1"/>
    <col min="41" max="41" width="13.85546875" style="30" customWidth="1"/>
    <col min="42" max="44" width="10.5703125" style="30" customWidth="1"/>
    <col min="45" max="45" width="13.7109375" style="30" customWidth="1"/>
    <col min="46" max="16384" width="9.140625" style="30"/>
  </cols>
  <sheetData>
    <row r="1" spans="1:52" s="29" customFormat="1" ht="24" customHeight="1" x14ac:dyDescent="0.25">
      <c r="A1" s="28" t="s">
        <v>14</v>
      </c>
    </row>
    <row r="2" spans="1:52" ht="24" customHeight="1" thickBot="1" x14ac:dyDescent="0.3"/>
    <row r="3" spans="1:52" ht="24" customHeight="1" thickBot="1" x14ac:dyDescent="0.3">
      <c r="A3" s="156" t="s">
        <v>1</v>
      </c>
      <c r="B3" s="159" t="s">
        <v>0</v>
      </c>
      <c r="C3" s="178" t="s">
        <v>11</v>
      </c>
      <c r="D3" s="181">
        <v>2021</v>
      </c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2"/>
      <c r="R3" s="182">
        <v>2022</v>
      </c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4"/>
      <c r="AF3" s="185" t="s">
        <v>36</v>
      </c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2"/>
    </row>
    <row r="4" spans="1:52" ht="24" customHeight="1" x14ac:dyDescent="0.25">
      <c r="A4" s="157"/>
      <c r="B4" s="160"/>
      <c r="C4" s="179"/>
      <c r="D4" s="186" t="s">
        <v>20</v>
      </c>
      <c r="E4" s="150" t="s">
        <v>21</v>
      </c>
      <c r="F4" s="148" t="s">
        <v>5</v>
      </c>
      <c r="G4" s="148"/>
      <c r="H4" s="148"/>
      <c r="I4" s="148"/>
      <c r="J4" s="148"/>
      <c r="K4" s="148"/>
      <c r="L4" s="148" t="s">
        <v>10</v>
      </c>
      <c r="M4" s="148"/>
      <c r="N4" s="148"/>
      <c r="O4" s="148"/>
      <c r="P4" s="148"/>
      <c r="Q4" s="149"/>
      <c r="R4" s="156" t="s">
        <v>20</v>
      </c>
      <c r="S4" s="159" t="s">
        <v>21</v>
      </c>
      <c r="T4" s="161" t="s">
        <v>5</v>
      </c>
      <c r="U4" s="161"/>
      <c r="V4" s="161"/>
      <c r="W4" s="161"/>
      <c r="X4" s="161"/>
      <c r="Y4" s="161"/>
      <c r="Z4" s="161" t="s">
        <v>10</v>
      </c>
      <c r="AA4" s="161"/>
      <c r="AB4" s="161"/>
      <c r="AC4" s="161"/>
      <c r="AD4" s="161"/>
      <c r="AE4" s="162"/>
      <c r="AF4" s="163" t="s">
        <v>20</v>
      </c>
      <c r="AG4" s="150" t="s">
        <v>21</v>
      </c>
      <c r="AH4" s="148" t="s">
        <v>5</v>
      </c>
      <c r="AI4" s="148"/>
      <c r="AJ4" s="148"/>
      <c r="AK4" s="148"/>
      <c r="AL4" s="148"/>
      <c r="AM4" s="148"/>
      <c r="AN4" s="148" t="s">
        <v>10</v>
      </c>
      <c r="AO4" s="148"/>
      <c r="AP4" s="148"/>
      <c r="AQ4" s="148"/>
      <c r="AR4" s="148"/>
      <c r="AS4" s="149"/>
    </row>
    <row r="5" spans="1:52" ht="24" customHeight="1" x14ac:dyDescent="0.25">
      <c r="A5" s="157"/>
      <c r="B5" s="160"/>
      <c r="C5" s="179"/>
      <c r="D5" s="157"/>
      <c r="E5" s="160"/>
      <c r="F5" s="150" t="s">
        <v>16</v>
      </c>
      <c r="G5" s="152" t="s">
        <v>15</v>
      </c>
      <c r="H5" s="153"/>
      <c r="I5" s="153"/>
      <c r="J5" s="153"/>
      <c r="K5" s="154"/>
      <c r="L5" s="150" t="s">
        <v>16</v>
      </c>
      <c r="M5" s="152" t="s">
        <v>15</v>
      </c>
      <c r="N5" s="153"/>
      <c r="O5" s="153"/>
      <c r="P5" s="153"/>
      <c r="Q5" s="155"/>
      <c r="R5" s="157"/>
      <c r="S5" s="160"/>
      <c r="T5" s="150" t="s">
        <v>16</v>
      </c>
      <c r="U5" s="152" t="s">
        <v>15</v>
      </c>
      <c r="V5" s="153"/>
      <c r="W5" s="153"/>
      <c r="X5" s="153"/>
      <c r="Y5" s="154"/>
      <c r="Z5" s="150" t="s">
        <v>16</v>
      </c>
      <c r="AA5" s="152" t="s">
        <v>15</v>
      </c>
      <c r="AB5" s="153"/>
      <c r="AC5" s="153"/>
      <c r="AD5" s="153"/>
      <c r="AE5" s="155"/>
      <c r="AF5" s="164"/>
      <c r="AG5" s="160"/>
      <c r="AH5" s="150" t="s">
        <v>16</v>
      </c>
      <c r="AI5" s="152" t="s">
        <v>15</v>
      </c>
      <c r="AJ5" s="153"/>
      <c r="AK5" s="153"/>
      <c r="AL5" s="153"/>
      <c r="AM5" s="154"/>
      <c r="AN5" s="150" t="s">
        <v>16</v>
      </c>
      <c r="AO5" s="152" t="s">
        <v>15</v>
      </c>
      <c r="AP5" s="153"/>
      <c r="AQ5" s="153"/>
      <c r="AR5" s="153"/>
      <c r="AS5" s="155"/>
    </row>
    <row r="6" spans="1:52" s="33" customFormat="1" ht="72.75" customHeight="1" thickBot="1" x14ac:dyDescent="0.3">
      <c r="A6" s="158"/>
      <c r="B6" s="151"/>
      <c r="C6" s="180"/>
      <c r="D6" s="158"/>
      <c r="E6" s="151"/>
      <c r="F6" s="151"/>
      <c r="G6" s="31" t="s">
        <v>4</v>
      </c>
      <c r="H6" s="31" t="s">
        <v>6</v>
      </c>
      <c r="I6" s="31" t="s">
        <v>7</v>
      </c>
      <c r="J6" s="31" t="s">
        <v>8</v>
      </c>
      <c r="K6" s="31" t="s">
        <v>9</v>
      </c>
      <c r="L6" s="151"/>
      <c r="M6" s="31" t="s">
        <v>4</v>
      </c>
      <c r="N6" s="31" t="s">
        <v>6</v>
      </c>
      <c r="O6" s="31" t="s">
        <v>7</v>
      </c>
      <c r="P6" s="31" t="s">
        <v>8</v>
      </c>
      <c r="Q6" s="31" t="s">
        <v>9</v>
      </c>
      <c r="R6" s="158"/>
      <c r="S6" s="151"/>
      <c r="T6" s="151"/>
      <c r="U6" s="31" t="s">
        <v>4</v>
      </c>
      <c r="V6" s="31" t="s">
        <v>6</v>
      </c>
      <c r="W6" s="31" t="s">
        <v>7</v>
      </c>
      <c r="X6" s="31" t="s">
        <v>8</v>
      </c>
      <c r="Y6" s="31" t="s">
        <v>9</v>
      </c>
      <c r="Z6" s="151"/>
      <c r="AA6" s="31" t="s">
        <v>4</v>
      </c>
      <c r="AB6" s="31" t="s">
        <v>6</v>
      </c>
      <c r="AC6" s="31" t="s">
        <v>7</v>
      </c>
      <c r="AD6" s="31" t="s">
        <v>8</v>
      </c>
      <c r="AE6" s="32" t="s">
        <v>9</v>
      </c>
      <c r="AF6" s="165"/>
      <c r="AG6" s="151"/>
      <c r="AH6" s="151"/>
      <c r="AI6" s="31" t="s">
        <v>4</v>
      </c>
      <c r="AJ6" s="31" t="s">
        <v>6</v>
      </c>
      <c r="AK6" s="31" t="s">
        <v>7</v>
      </c>
      <c r="AL6" s="31" t="s">
        <v>8</v>
      </c>
      <c r="AM6" s="31" t="s">
        <v>9</v>
      </c>
      <c r="AN6" s="151"/>
      <c r="AO6" s="31" t="s">
        <v>4</v>
      </c>
      <c r="AP6" s="31" t="s">
        <v>6</v>
      </c>
      <c r="AQ6" s="31" t="s">
        <v>7</v>
      </c>
      <c r="AR6" s="31" t="s">
        <v>8</v>
      </c>
      <c r="AS6" s="32" t="s">
        <v>9</v>
      </c>
    </row>
    <row r="7" spans="1:52" s="35" customFormat="1" ht="24" customHeight="1" x14ac:dyDescent="0.25">
      <c r="A7" s="167">
        <v>1</v>
      </c>
      <c r="B7" s="170" t="s">
        <v>24</v>
      </c>
      <c r="C7" s="34" t="s">
        <v>2</v>
      </c>
      <c r="D7" s="174">
        <f>F7+L7</f>
        <v>431769</v>
      </c>
      <c r="E7" s="24">
        <f>G7+M7</f>
        <v>730</v>
      </c>
      <c r="F7" s="176">
        <v>20818</v>
      </c>
      <c r="G7" s="24">
        <f>SUM(H7:K7)</f>
        <v>730</v>
      </c>
      <c r="H7" s="24">
        <v>10</v>
      </c>
      <c r="I7" s="24">
        <v>5</v>
      </c>
      <c r="J7" s="24">
        <v>124</v>
      </c>
      <c r="K7" s="24">
        <v>591</v>
      </c>
      <c r="L7" s="176">
        <v>410951</v>
      </c>
      <c r="M7" s="24">
        <f>SUM(N7:Q7)</f>
        <v>0</v>
      </c>
      <c r="N7" s="24"/>
      <c r="O7" s="24"/>
      <c r="P7" s="24"/>
      <c r="Q7" s="23"/>
      <c r="R7" s="174">
        <f>T7+Z7</f>
        <v>453079</v>
      </c>
      <c r="S7" s="24">
        <f>U7+AA7</f>
        <v>743</v>
      </c>
      <c r="T7" s="176">
        <v>23641</v>
      </c>
      <c r="U7" s="24">
        <f>SUM(V7:Y7)</f>
        <v>743</v>
      </c>
      <c r="V7" s="24">
        <v>6</v>
      </c>
      <c r="W7" s="24">
        <v>4</v>
      </c>
      <c r="X7" s="24">
        <v>119</v>
      </c>
      <c r="Y7" s="24">
        <v>614</v>
      </c>
      <c r="Z7" s="176">
        <v>429438</v>
      </c>
      <c r="AA7" s="24">
        <f>SUM(AB7:AE7)</f>
        <v>0</v>
      </c>
      <c r="AB7" s="24"/>
      <c r="AC7" s="24"/>
      <c r="AD7" s="24"/>
      <c r="AE7" s="23"/>
      <c r="AF7" s="193">
        <f>AH7+AN7</f>
        <v>21310</v>
      </c>
      <c r="AG7" s="24">
        <f>AI7+AO7</f>
        <v>13</v>
      </c>
      <c r="AH7" s="176">
        <f>T7-F7</f>
        <v>2823</v>
      </c>
      <c r="AI7" s="24">
        <f>SUM(AJ7:AM7)</f>
        <v>13</v>
      </c>
      <c r="AJ7" s="24">
        <f>V7-H7</f>
        <v>-4</v>
      </c>
      <c r="AK7" s="24">
        <f>W7-I7</f>
        <v>-1</v>
      </c>
      <c r="AL7" s="24">
        <f>X7-J7</f>
        <v>-5</v>
      </c>
      <c r="AM7" s="24">
        <f>Y7-K7</f>
        <v>23</v>
      </c>
      <c r="AN7" s="176">
        <f>Z7-L7</f>
        <v>18487</v>
      </c>
      <c r="AO7" s="24">
        <f>SUM(AP7:AS7)</f>
        <v>0</v>
      </c>
      <c r="AP7" s="24">
        <f>AB7-N7</f>
        <v>0</v>
      </c>
      <c r="AQ7" s="24">
        <f>AC7-O7</f>
        <v>0</v>
      </c>
      <c r="AR7" s="24">
        <f>AD7-P7</f>
        <v>0</v>
      </c>
      <c r="AS7" s="23">
        <f>AE7-Q7</f>
        <v>0</v>
      </c>
    </row>
    <row r="8" spans="1:52" s="35" customFormat="1" ht="24" customHeight="1" x14ac:dyDescent="0.25">
      <c r="A8" s="167"/>
      <c r="B8" s="170"/>
      <c r="C8" s="36" t="s">
        <v>3</v>
      </c>
      <c r="D8" s="174"/>
      <c r="E8" s="16">
        <f>G8+M8</f>
        <v>7059</v>
      </c>
      <c r="F8" s="176"/>
      <c r="G8" s="16">
        <f>SUM(H8:K8)</f>
        <v>7059</v>
      </c>
      <c r="H8" s="16">
        <v>55</v>
      </c>
      <c r="I8" s="16">
        <v>23</v>
      </c>
      <c r="J8" s="16">
        <v>1045</v>
      </c>
      <c r="K8" s="16">
        <v>5936</v>
      </c>
      <c r="L8" s="176"/>
      <c r="M8" s="16">
        <f>SUM(N8:Q8)</f>
        <v>0</v>
      </c>
      <c r="N8" s="16"/>
      <c r="O8" s="16"/>
      <c r="P8" s="16"/>
      <c r="Q8" s="22"/>
      <c r="R8" s="174"/>
      <c r="S8" s="16">
        <f>U8+AA8</f>
        <v>7271</v>
      </c>
      <c r="T8" s="176"/>
      <c r="U8" s="16">
        <f>SUM(V8:Y8)</f>
        <v>7271</v>
      </c>
      <c r="V8" s="16">
        <v>80</v>
      </c>
      <c r="W8" s="16">
        <v>25</v>
      </c>
      <c r="X8" s="16">
        <v>1074</v>
      </c>
      <c r="Y8" s="16">
        <v>6092</v>
      </c>
      <c r="Z8" s="176"/>
      <c r="AA8" s="16">
        <f>SUM(AB8:AE8)</f>
        <v>0</v>
      </c>
      <c r="AB8" s="16"/>
      <c r="AC8" s="16"/>
      <c r="AD8" s="16"/>
      <c r="AE8" s="22"/>
      <c r="AF8" s="193"/>
      <c r="AG8" s="16">
        <f>AI8+AO8</f>
        <v>212</v>
      </c>
      <c r="AH8" s="176"/>
      <c r="AI8" s="16">
        <f>SUM(AJ8:AM8)</f>
        <v>212</v>
      </c>
      <c r="AJ8" s="16">
        <f t="shared" ref="AJ8:AM9" si="0">V8-H8</f>
        <v>25</v>
      </c>
      <c r="AK8" s="16">
        <f t="shared" si="0"/>
        <v>2</v>
      </c>
      <c r="AL8" s="16">
        <f t="shared" si="0"/>
        <v>29</v>
      </c>
      <c r="AM8" s="16">
        <f t="shared" si="0"/>
        <v>156</v>
      </c>
      <c r="AN8" s="176"/>
      <c r="AO8" s="16">
        <f>SUM(AP8:AS8)</f>
        <v>0</v>
      </c>
      <c r="AP8" s="16">
        <f t="shared" ref="AP8:AS9" si="1">AB8-N8</f>
        <v>0</v>
      </c>
      <c r="AQ8" s="16">
        <f t="shared" si="1"/>
        <v>0</v>
      </c>
      <c r="AR8" s="16">
        <f t="shared" si="1"/>
        <v>0</v>
      </c>
      <c r="AS8" s="22">
        <f t="shared" si="1"/>
        <v>0</v>
      </c>
    </row>
    <row r="9" spans="1:52" s="35" customFormat="1" ht="24" customHeight="1" x14ac:dyDescent="0.25">
      <c r="A9" s="167"/>
      <c r="B9" s="170"/>
      <c r="C9" s="36" t="s">
        <v>13</v>
      </c>
      <c r="D9" s="175"/>
      <c r="E9" s="16">
        <f>G9+M9</f>
        <v>496210</v>
      </c>
      <c r="F9" s="177"/>
      <c r="G9" s="16">
        <f>SUM(H9:K9)</f>
        <v>68930</v>
      </c>
      <c r="H9" s="16">
        <v>53</v>
      </c>
      <c r="I9" s="16">
        <v>18</v>
      </c>
      <c r="J9" s="16">
        <v>2458</v>
      </c>
      <c r="K9" s="16">
        <v>66401</v>
      </c>
      <c r="L9" s="177"/>
      <c r="M9" s="16">
        <f>SUM(N9:Q9)</f>
        <v>427280</v>
      </c>
      <c r="N9" s="16"/>
      <c r="O9" s="16"/>
      <c r="P9" s="16"/>
      <c r="Q9" s="22">
        <v>427280</v>
      </c>
      <c r="R9" s="175"/>
      <c r="S9" s="16">
        <f>U9+AA9</f>
        <v>501739</v>
      </c>
      <c r="T9" s="177"/>
      <c r="U9" s="16">
        <f>SUM(V9:Y9)</f>
        <v>70826</v>
      </c>
      <c r="V9" s="16">
        <v>36</v>
      </c>
      <c r="W9" s="16">
        <v>19</v>
      </c>
      <c r="X9" s="16">
        <v>2505</v>
      </c>
      <c r="Y9" s="16">
        <v>68266</v>
      </c>
      <c r="Z9" s="177"/>
      <c r="AA9" s="16">
        <f>SUM(AB9:AE9)</f>
        <v>430913</v>
      </c>
      <c r="AB9" s="16"/>
      <c r="AC9" s="16"/>
      <c r="AD9" s="16"/>
      <c r="AE9" s="22">
        <v>430913</v>
      </c>
      <c r="AF9" s="194"/>
      <c r="AG9" s="16">
        <f>AI9+AO9</f>
        <v>5529</v>
      </c>
      <c r="AH9" s="177"/>
      <c r="AI9" s="16">
        <f>SUM(AJ9:AM9)</f>
        <v>1896</v>
      </c>
      <c r="AJ9" s="16">
        <f t="shared" si="0"/>
        <v>-17</v>
      </c>
      <c r="AK9" s="16">
        <f t="shared" si="0"/>
        <v>1</v>
      </c>
      <c r="AL9" s="16">
        <f t="shared" si="0"/>
        <v>47</v>
      </c>
      <c r="AM9" s="16">
        <f t="shared" si="0"/>
        <v>1865</v>
      </c>
      <c r="AN9" s="177"/>
      <c r="AO9" s="16">
        <f>SUM(AP9:AS9)</f>
        <v>3633</v>
      </c>
      <c r="AP9" s="16">
        <f t="shared" si="1"/>
        <v>0</v>
      </c>
      <c r="AQ9" s="16">
        <f t="shared" si="1"/>
        <v>0</v>
      </c>
      <c r="AR9" s="16">
        <f t="shared" si="1"/>
        <v>0</v>
      </c>
      <c r="AS9" s="22">
        <f t="shared" si="1"/>
        <v>3633</v>
      </c>
    </row>
    <row r="10" spans="1:52" s="35" customFormat="1" ht="24" customHeight="1" x14ac:dyDescent="0.25">
      <c r="A10" s="254"/>
      <c r="B10" s="255"/>
      <c r="C10" s="43" t="s">
        <v>12</v>
      </c>
      <c r="D10" s="25">
        <f t="shared" ref="D10:F10" si="2">SUM(D7:D9)</f>
        <v>431769</v>
      </c>
      <c r="E10" s="26">
        <f t="shared" si="2"/>
        <v>503999</v>
      </c>
      <c r="F10" s="26">
        <f t="shared" si="2"/>
        <v>20818</v>
      </c>
      <c r="G10" s="26">
        <f>SUM(G7:G9)</f>
        <v>76719</v>
      </c>
      <c r="H10" s="26">
        <f t="shared" ref="H10:Q10" si="3">SUM(H7:H9)</f>
        <v>118</v>
      </c>
      <c r="I10" s="26">
        <f t="shared" si="3"/>
        <v>46</v>
      </c>
      <c r="J10" s="26">
        <f t="shared" si="3"/>
        <v>3627</v>
      </c>
      <c r="K10" s="26">
        <f t="shared" si="3"/>
        <v>72928</v>
      </c>
      <c r="L10" s="26">
        <f t="shared" si="3"/>
        <v>410951</v>
      </c>
      <c r="M10" s="26">
        <f t="shared" si="3"/>
        <v>427280</v>
      </c>
      <c r="N10" s="26">
        <f t="shared" si="3"/>
        <v>0</v>
      </c>
      <c r="O10" s="26">
        <f t="shared" si="3"/>
        <v>0</v>
      </c>
      <c r="P10" s="26">
        <f t="shared" si="3"/>
        <v>0</v>
      </c>
      <c r="Q10" s="27">
        <f t="shared" si="3"/>
        <v>427280</v>
      </c>
      <c r="R10" s="25">
        <f t="shared" ref="R10:AE10" si="4">SUM(R7:R9)</f>
        <v>453079</v>
      </c>
      <c r="S10" s="26">
        <f>SUM(S7:S9)</f>
        <v>509753</v>
      </c>
      <c r="T10" s="26">
        <f t="shared" si="4"/>
        <v>23641</v>
      </c>
      <c r="U10" s="26">
        <f>SUM(U7:U9)</f>
        <v>78840</v>
      </c>
      <c r="V10" s="26">
        <f t="shared" si="4"/>
        <v>122</v>
      </c>
      <c r="W10" s="26">
        <f t="shared" si="4"/>
        <v>48</v>
      </c>
      <c r="X10" s="26">
        <f t="shared" si="4"/>
        <v>3698</v>
      </c>
      <c r="Y10" s="26">
        <f t="shared" si="4"/>
        <v>74972</v>
      </c>
      <c r="Z10" s="26">
        <f t="shared" si="4"/>
        <v>429438</v>
      </c>
      <c r="AA10" s="26">
        <f t="shared" si="4"/>
        <v>430913</v>
      </c>
      <c r="AB10" s="26">
        <f t="shared" si="4"/>
        <v>0</v>
      </c>
      <c r="AC10" s="26">
        <f t="shared" si="4"/>
        <v>0</v>
      </c>
      <c r="AD10" s="26">
        <f t="shared" si="4"/>
        <v>0</v>
      </c>
      <c r="AE10" s="27">
        <f t="shared" si="4"/>
        <v>430913</v>
      </c>
      <c r="AF10" s="44">
        <f t="shared" ref="AF10:AS10" si="5">SUM(AF7:AF9)</f>
        <v>21310</v>
      </c>
      <c r="AG10" s="26">
        <f t="shared" si="5"/>
        <v>5754</v>
      </c>
      <c r="AH10" s="26">
        <f t="shared" si="5"/>
        <v>2823</v>
      </c>
      <c r="AI10" s="26">
        <f t="shared" si="5"/>
        <v>2121</v>
      </c>
      <c r="AJ10" s="26">
        <f t="shared" si="5"/>
        <v>4</v>
      </c>
      <c r="AK10" s="26">
        <f t="shared" si="5"/>
        <v>2</v>
      </c>
      <c r="AL10" s="26">
        <f t="shared" si="5"/>
        <v>71</v>
      </c>
      <c r="AM10" s="26">
        <f t="shared" si="5"/>
        <v>2044</v>
      </c>
      <c r="AN10" s="26">
        <f t="shared" si="5"/>
        <v>18487</v>
      </c>
      <c r="AO10" s="26">
        <f t="shared" si="5"/>
        <v>3633</v>
      </c>
      <c r="AP10" s="26">
        <f t="shared" si="5"/>
        <v>0</v>
      </c>
      <c r="AQ10" s="26">
        <f t="shared" si="5"/>
        <v>0</v>
      </c>
      <c r="AR10" s="26">
        <f t="shared" si="5"/>
        <v>0</v>
      </c>
      <c r="AS10" s="27">
        <f t="shared" si="5"/>
        <v>3633</v>
      </c>
      <c r="AT10" s="29"/>
      <c r="AU10" s="37"/>
      <c r="AV10" s="37"/>
    </row>
    <row r="11" spans="1:52" s="35" customFormat="1" ht="24" customHeight="1" x14ac:dyDescent="0.25">
      <c r="A11" s="166">
        <v>2</v>
      </c>
      <c r="B11" s="169" t="s">
        <v>25</v>
      </c>
      <c r="C11" s="36" t="s">
        <v>2</v>
      </c>
      <c r="D11" s="201">
        <f t="shared" ref="D11" si="6">F11+L11</f>
        <v>148014</v>
      </c>
      <c r="E11" s="16">
        <f t="shared" ref="E11:E13" si="7">G11+M11</f>
        <v>2</v>
      </c>
      <c r="F11" s="197">
        <v>3661</v>
      </c>
      <c r="G11" s="16">
        <f t="shared" ref="G11:G13" si="8">SUM(H11:K11)</f>
        <v>2</v>
      </c>
      <c r="H11" s="16">
        <v>2</v>
      </c>
      <c r="I11" s="16">
        <v>0</v>
      </c>
      <c r="J11" s="16">
        <v>0</v>
      </c>
      <c r="K11" s="16">
        <v>0</v>
      </c>
      <c r="L11" s="197">
        <v>144353</v>
      </c>
      <c r="M11" s="16">
        <f t="shared" ref="M11:M13" si="9">SUM(N11:Q11)</f>
        <v>0</v>
      </c>
      <c r="N11" s="16"/>
      <c r="O11" s="16"/>
      <c r="P11" s="16"/>
      <c r="Q11" s="22"/>
      <c r="R11" s="172">
        <f t="shared" ref="R11:S13" si="10">T11+Z11</f>
        <v>149924</v>
      </c>
      <c r="S11" s="16">
        <f t="shared" si="10"/>
        <v>2</v>
      </c>
      <c r="T11" s="173">
        <v>5036</v>
      </c>
      <c r="U11" s="16">
        <f t="shared" ref="U11:U13" si="11">SUM(V11:Y11)</f>
        <v>2</v>
      </c>
      <c r="V11" s="16">
        <v>2</v>
      </c>
      <c r="W11" s="16">
        <v>0</v>
      </c>
      <c r="X11" s="16">
        <v>0</v>
      </c>
      <c r="Y11" s="16">
        <v>0</v>
      </c>
      <c r="Z11" s="173">
        <v>144888</v>
      </c>
      <c r="AA11" s="16">
        <f t="shared" ref="AA11:AA13" si="12">SUM(AB11:AE11)</f>
        <v>0</v>
      </c>
      <c r="AB11" s="16"/>
      <c r="AC11" s="16"/>
      <c r="AD11" s="16"/>
      <c r="AE11" s="22"/>
      <c r="AF11" s="192">
        <f t="shared" ref="AF11:AG13" si="13">AH11+AN11</f>
        <v>1910</v>
      </c>
      <c r="AG11" s="16">
        <f t="shared" si="13"/>
        <v>0</v>
      </c>
      <c r="AH11" s="197">
        <f>T11-F11</f>
        <v>1375</v>
      </c>
      <c r="AI11" s="16">
        <f>SUM(AJ11:AM11)</f>
        <v>0</v>
      </c>
      <c r="AJ11" s="16">
        <f t="shared" ref="AJ11:AN13" si="14">V11-H11</f>
        <v>0</v>
      </c>
      <c r="AK11" s="16">
        <f t="shared" si="14"/>
        <v>0</v>
      </c>
      <c r="AL11" s="16">
        <f t="shared" si="14"/>
        <v>0</v>
      </c>
      <c r="AM11" s="16">
        <f t="shared" si="14"/>
        <v>0</v>
      </c>
      <c r="AN11" s="197">
        <f t="shared" si="14"/>
        <v>535</v>
      </c>
      <c r="AO11" s="16">
        <f>SUM(AP11:AS11)</f>
        <v>0</v>
      </c>
      <c r="AP11" s="16">
        <f t="shared" ref="AP11:AS13" si="15">AB11-N11</f>
        <v>0</v>
      </c>
      <c r="AQ11" s="16">
        <f t="shared" si="15"/>
        <v>0</v>
      </c>
      <c r="AR11" s="16">
        <f t="shared" si="15"/>
        <v>0</v>
      </c>
      <c r="AS11" s="22">
        <f t="shared" si="15"/>
        <v>0</v>
      </c>
    </row>
    <row r="12" spans="1:52" s="35" customFormat="1" ht="24" customHeight="1" x14ac:dyDescent="0.25">
      <c r="A12" s="167"/>
      <c r="B12" s="170"/>
      <c r="C12" s="36" t="s">
        <v>3</v>
      </c>
      <c r="D12" s="174"/>
      <c r="E12" s="16">
        <f t="shared" si="7"/>
        <v>235</v>
      </c>
      <c r="F12" s="176"/>
      <c r="G12" s="16">
        <f t="shared" si="8"/>
        <v>235</v>
      </c>
      <c r="H12" s="16">
        <v>46</v>
      </c>
      <c r="I12" s="16">
        <v>4</v>
      </c>
      <c r="J12" s="16">
        <v>167</v>
      </c>
      <c r="K12" s="16">
        <v>18</v>
      </c>
      <c r="L12" s="176"/>
      <c r="M12" s="16">
        <f t="shared" si="9"/>
        <v>0</v>
      </c>
      <c r="N12" s="16"/>
      <c r="O12" s="16"/>
      <c r="P12" s="16"/>
      <c r="Q12" s="22"/>
      <c r="R12" s="172"/>
      <c r="S12" s="16">
        <f t="shared" si="10"/>
        <v>237</v>
      </c>
      <c r="T12" s="173"/>
      <c r="U12" s="16">
        <f t="shared" si="11"/>
        <v>237</v>
      </c>
      <c r="V12" s="16">
        <v>46</v>
      </c>
      <c r="W12" s="16">
        <v>4</v>
      </c>
      <c r="X12" s="16">
        <v>169</v>
      </c>
      <c r="Y12" s="16">
        <v>18</v>
      </c>
      <c r="Z12" s="173"/>
      <c r="AA12" s="16">
        <f t="shared" si="12"/>
        <v>0</v>
      </c>
      <c r="AB12" s="16"/>
      <c r="AC12" s="16"/>
      <c r="AD12" s="16"/>
      <c r="AE12" s="22"/>
      <c r="AF12" s="193"/>
      <c r="AG12" s="16">
        <f t="shared" si="13"/>
        <v>2</v>
      </c>
      <c r="AH12" s="176"/>
      <c r="AI12" s="16">
        <f>SUM(AJ12:AM12)</f>
        <v>2</v>
      </c>
      <c r="AJ12" s="16">
        <f t="shared" si="14"/>
        <v>0</v>
      </c>
      <c r="AK12" s="16">
        <f t="shared" si="14"/>
        <v>0</v>
      </c>
      <c r="AL12" s="16">
        <f t="shared" si="14"/>
        <v>2</v>
      </c>
      <c r="AM12" s="16">
        <f t="shared" si="14"/>
        <v>0</v>
      </c>
      <c r="AN12" s="176"/>
      <c r="AO12" s="16">
        <f>SUM(AP12:AS12)</f>
        <v>0</v>
      </c>
      <c r="AP12" s="16">
        <f t="shared" si="15"/>
        <v>0</v>
      </c>
      <c r="AQ12" s="16">
        <f t="shared" si="15"/>
        <v>0</v>
      </c>
      <c r="AR12" s="16">
        <f t="shared" si="15"/>
        <v>0</v>
      </c>
      <c r="AS12" s="22">
        <f t="shared" si="15"/>
        <v>0</v>
      </c>
    </row>
    <row r="13" spans="1:52" s="35" customFormat="1" ht="24" customHeight="1" x14ac:dyDescent="0.25">
      <c r="A13" s="167"/>
      <c r="B13" s="170"/>
      <c r="C13" s="36" t="s">
        <v>13</v>
      </c>
      <c r="D13" s="175"/>
      <c r="E13" s="16">
        <f t="shared" si="7"/>
        <v>171724</v>
      </c>
      <c r="F13" s="177"/>
      <c r="G13" s="16">
        <f t="shared" si="8"/>
        <v>19764</v>
      </c>
      <c r="H13" s="16">
        <v>28</v>
      </c>
      <c r="I13" s="16">
        <v>7</v>
      </c>
      <c r="J13" s="16">
        <v>2199</v>
      </c>
      <c r="K13" s="16">
        <v>17530</v>
      </c>
      <c r="L13" s="177"/>
      <c r="M13" s="16">
        <f t="shared" si="9"/>
        <v>151960</v>
      </c>
      <c r="N13" s="16"/>
      <c r="O13" s="16"/>
      <c r="P13" s="16"/>
      <c r="Q13" s="22">
        <v>151960</v>
      </c>
      <c r="R13" s="172"/>
      <c r="S13" s="16">
        <f t="shared" si="10"/>
        <v>173694</v>
      </c>
      <c r="T13" s="173"/>
      <c r="U13" s="16">
        <f t="shared" si="11"/>
        <v>19900</v>
      </c>
      <c r="V13" s="16">
        <v>28</v>
      </c>
      <c r="W13" s="16">
        <v>7</v>
      </c>
      <c r="X13" s="16">
        <v>2207</v>
      </c>
      <c r="Y13" s="16">
        <v>17658</v>
      </c>
      <c r="Z13" s="173"/>
      <c r="AA13" s="16">
        <f t="shared" si="12"/>
        <v>153794</v>
      </c>
      <c r="AB13" s="16"/>
      <c r="AC13" s="16"/>
      <c r="AD13" s="16"/>
      <c r="AE13" s="22">
        <v>153794</v>
      </c>
      <c r="AF13" s="194"/>
      <c r="AG13" s="16">
        <f t="shared" si="13"/>
        <v>1970</v>
      </c>
      <c r="AH13" s="177"/>
      <c r="AI13" s="16">
        <f>SUM(AJ13:AM13)</f>
        <v>136</v>
      </c>
      <c r="AJ13" s="16">
        <f t="shared" si="14"/>
        <v>0</v>
      </c>
      <c r="AK13" s="16">
        <f t="shared" si="14"/>
        <v>0</v>
      </c>
      <c r="AL13" s="16">
        <f t="shared" si="14"/>
        <v>8</v>
      </c>
      <c r="AM13" s="16">
        <f t="shared" si="14"/>
        <v>128</v>
      </c>
      <c r="AN13" s="177"/>
      <c r="AO13" s="16">
        <f>SUM(AP13:AS13)</f>
        <v>1834</v>
      </c>
      <c r="AP13" s="16">
        <f t="shared" si="15"/>
        <v>0</v>
      </c>
      <c r="AQ13" s="16">
        <f t="shared" si="15"/>
        <v>0</v>
      </c>
      <c r="AR13" s="16">
        <f t="shared" si="15"/>
        <v>0</v>
      </c>
      <c r="AS13" s="22">
        <f t="shared" si="15"/>
        <v>1834</v>
      </c>
    </row>
    <row r="14" spans="1:52" s="35" customFormat="1" ht="24" customHeight="1" x14ac:dyDescent="0.25">
      <c r="A14" s="254"/>
      <c r="B14" s="255"/>
      <c r="C14" s="43" t="s">
        <v>12</v>
      </c>
      <c r="D14" s="25">
        <f t="shared" ref="D14:Q14" si="16">SUM(D11:D13)</f>
        <v>148014</v>
      </c>
      <c r="E14" s="26">
        <f t="shared" si="16"/>
        <v>171961</v>
      </c>
      <c r="F14" s="26">
        <f t="shared" si="16"/>
        <v>3661</v>
      </c>
      <c r="G14" s="26">
        <f t="shared" si="16"/>
        <v>20001</v>
      </c>
      <c r="H14" s="26">
        <f t="shared" si="16"/>
        <v>76</v>
      </c>
      <c r="I14" s="26">
        <f t="shared" si="16"/>
        <v>11</v>
      </c>
      <c r="J14" s="26">
        <f t="shared" si="16"/>
        <v>2366</v>
      </c>
      <c r="K14" s="26">
        <f t="shared" si="16"/>
        <v>17548</v>
      </c>
      <c r="L14" s="26">
        <f t="shared" si="16"/>
        <v>144353</v>
      </c>
      <c r="M14" s="26">
        <f t="shared" si="16"/>
        <v>151960</v>
      </c>
      <c r="N14" s="26">
        <f t="shared" si="16"/>
        <v>0</v>
      </c>
      <c r="O14" s="26">
        <f t="shared" si="16"/>
        <v>0</v>
      </c>
      <c r="P14" s="26">
        <f t="shared" si="16"/>
        <v>0</v>
      </c>
      <c r="Q14" s="27">
        <f t="shared" si="16"/>
        <v>151960</v>
      </c>
      <c r="R14" s="25">
        <f t="shared" ref="R14:AE14" si="17">SUM(R11:R13)</f>
        <v>149924</v>
      </c>
      <c r="S14" s="26">
        <f t="shared" si="17"/>
        <v>173933</v>
      </c>
      <c r="T14" s="26">
        <f t="shared" si="17"/>
        <v>5036</v>
      </c>
      <c r="U14" s="26">
        <f t="shared" si="17"/>
        <v>20139</v>
      </c>
      <c r="V14" s="26">
        <f t="shared" si="17"/>
        <v>76</v>
      </c>
      <c r="W14" s="26">
        <f t="shared" si="17"/>
        <v>11</v>
      </c>
      <c r="X14" s="26">
        <f t="shared" si="17"/>
        <v>2376</v>
      </c>
      <c r="Y14" s="26">
        <f t="shared" si="17"/>
        <v>17676</v>
      </c>
      <c r="Z14" s="26">
        <f t="shared" si="17"/>
        <v>144888</v>
      </c>
      <c r="AA14" s="26">
        <f t="shared" si="17"/>
        <v>153794</v>
      </c>
      <c r="AB14" s="26">
        <f t="shared" si="17"/>
        <v>0</v>
      </c>
      <c r="AC14" s="26">
        <f t="shared" si="17"/>
        <v>0</v>
      </c>
      <c r="AD14" s="26">
        <f t="shared" si="17"/>
        <v>0</v>
      </c>
      <c r="AE14" s="27">
        <f t="shared" si="17"/>
        <v>153794</v>
      </c>
      <c r="AF14" s="44">
        <f t="shared" ref="AF14:AS14" si="18">SUM(AF11:AF13)</f>
        <v>1910</v>
      </c>
      <c r="AG14" s="26">
        <f t="shared" si="18"/>
        <v>1972</v>
      </c>
      <c r="AH14" s="26">
        <f t="shared" si="18"/>
        <v>1375</v>
      </c>
      <c r="AI14" s="26">
        <f t="shared" si="18"/>
        <v>138</v>
      </c>
      <c r="AJ14" s="26">
        <f t="shared" si="18"/>
        <v>0</v>
      </c>
      <c r="AK14" s="26">
        <f t="shared" si="18"/>
        <v>0</v>
      </c>
      <c r="AL14" s="26">
        <f t="shared" si="18"/>
        <v>10</v>
      </c>
      <c r="AM14" s="26">
        <f t="shared" si="18"/>
        <v>128</v>
      </c>
      <c r="AN14" s="26">
        <f t="shared" si="18"/>
        <v>535</v>
      </c>
      <c r="AO14" s="26">
        <f t="shared" si="18"/>
        <v>1834</v>
      </c>
      <c r="AP14" s="26">
        <f t="shared" si="18"/>
        <v>0</v>
      </c>
      <c r="AQ14" s="26">
        <f t="shared" si="18"/>
        <v>0</v>
      </c>
      <c r="AR14" s="26">
        <f t="shared" si="18"/>
        <v>0</v>
      </c>
      <c r="AS14" s="27">
        <f t="shared" si="18"/>
        <v>1834</v>
      </c>
      <c r="AT14" s="250"/>
      <c r="AU14" s="251"/>
      <c r="AV14" s="251"/>
      <c r="AW14" s="251"/>
      <c r="AX14" s="251"/>
      <c r="AY14" s="251"/>
      <c r="AZ14" s="251"/>
    </row>
    <row r="15" spans="1:52" s="35" customFormat="1" ht="24" customHeight="1" x14ac:dyDescent="0.25">
      <c r="A15" s="166">
        <v>3</v>
      </c>
      <c r="B15" s="169" t="s">
        <v>26</v>
      </c>
      <c r="C15" s="36" t="s">
        <v>2</v>
      </c>
      <c r="D15" s="201">
        <f>F15+L15</f>
        <v>494448</v>
      </c>
      <c r="E15" s="16">
        <f>G15+M15</f>
        <v>69</v>
      </c>
      <c r="F15" s="197">
        <v>13081</v>
      </c>
      <c r="G15" s="16">
        <f>SUM(H15:K15)</f>
        <v>69</v>
      </c>
      <c r="H15" s="16">
        <v>24</v>
      </c>
      <c r="I15" s="16">
        <v>4</v>
      </c>
      <c r="J15" s="16">
        <v>23</v>
      </c>
      <c r="K15" s="16">
        <v>18</v>
      </c>
      <c r="L15" s="197">
        <v>481367</v>
      </c>
      <c r="M15" s="16">
        <f>SUM(N15:Q15)</f>
        <v>0</v>
      </c>
      <c r="N15" s="16"/>
      <c r="O15" s="16"/>
      <c r="P15" s="16"/>
      <c r="Q15" s="22"/>
      <c r="R15" s="172">
        <f>T15+Z15</f>
        <v>494688</v>
      </c>
      <c r="S15" s="16">
        <f>U15+AA15</f>
        <v>65</v>
      </c>
      <c r="T15" s="173">
        <v>15425</v>
      </c>
      <c r="U15" s="16">
        <f>SUM(V15:Y15)</f>
        <v>65</v>
      </c>
      <c r="V15" s="16">
        <v>15</v>
      </c>
      <c r="W15" s="16">
        <v>0</v>
      </c>
      <c r="X15" s="16">
        <v>32</v>
      </c>
      <c r="Y15" s="16">
        <v>18</v>
      </c>
      <c r="Z15" s="173">
        <v>479263</v>
      </c>
      <c r="AA15" s="16">
        <f t="shared" ref="AA15:AA16" si="19">SUM(AB15:AE15)</f>
        <v>0</v>
      </c>
      <c r="AB15" s="16"/>
      <c r="AC15" s="16"/>
      <c r="AD15" s="16"/>
      <c r="AE15" s="22"/>
      <c r="AF15" s="192">
        <f t="shared" ref="AF15:AG17" si="20">AH15+AN15</f>
        <v>240</v>
      </c>
      <c r="AG15" s="16">
        <f t="shared" si="20"/>
        <v>-4</v>
      </c>
      <c r="AH15" s="197">
        <f>T15-F15</f>
        <v>2344</v>
      </c>
      <c r="AI15" s="16">
        <f>SUM(AJ15:AM15)</f>
        <v>-4</v>
      </c>
      <c r="AJ15" s="16">
        <f t="shared" ref="AJ15:AN17" si="21">V15-H15</f>
        <v>-9</v>
      </c>
      <c r="AK15" s="16">
        <f t="shared" si="21"/>
        <v>-4</v>
      </c>
      <c r="AL15" s="16">
        <f t="shared" si="21"/>
        <v>9</v>
      </c>
      <c r="AM15" s="16">
        <f t="shared" si="21"/>
        <v>0</v>
      </c>
      <c r="AN15" s="197">
        <f t="shared" si="21"/>
        <v>-2104</v>
      </c>
      <c r="AO15" s="16">
        <f>SUM(AP15:AS15)</f>
        <v>0</v>
      </c>
      <c r="AP15" s="16">
        <f t="shared" ref="AP15:AS17" si="22">AB15-N15</f>
        <v>0</v>
      </c>
      <c r="AQ15" s="16">
        <f t="shared" si="22"/>
        <v>0</v>
      </c>
      <c r="AR15" s="16">
        <f t="shared" si="22"/>
        <v>0</v>
      </c>
      <c r="AS15" s="22">
        <f t="shared" si="22"/>
        <v>0</v>
      </c>
    </row>
    <row r="16" spans="1:52" s="35" customFormat="1" ht="24" customHeight="1" x14ac:dyDescent="0.25">
      <c r="A16" s="167"/>
      <c r="B16" s="170"/>
      <c r="C16" s="36" t="s">
        <v>3</v>
      </c>
      <c r="D16" s="174"/>
      <c r="E16" s="16">
        <f>G16+M16</f>
        <v>217</v>
      </c>
      <c r="F16" s="176"/>
      <c r="G16" s="16">
        <f>SUM(H16:K16)</f>
        <v>217</v>
      </c>
      <c r="H16" s="16">
        <v>14</v>
      </c>
      <c r="I16" s="16">
        <v>15</v>
      </c>
      <c r="J16" s="16">
        <v>157</v>
      </c>
      <c r="K16" s="16">
        <v>31</v>
      </c>
      <c r="L16" s="176"/>
      <c r="M16" s="16">
        <f>SUM(N16:Q16)</f>
        <v>0</v>
      </c>
      <c r="N16" s="16"/>
      <c r="O16" s="16"/>
      <c r="P16" s="16"/>
      <c r="Q16" s="22"/>
      <c r="R16" s="172"/>
      <c r="S16" s="16">
        <f>U16+AA16</f>
        <v>351</v>
      </c>
      <c r="T16" s="173"/>
      <c r="U16" s="16">
        <f>SUM(V16:Y16)</f>
        <v>351</v>
      </c>
      <c r="V16" s="16">
        <v>47</v>
      </c>
      <c r="W16" s="16">
        <v>4</v>
      </c>
      <c r="X16" s="16">
        <v>161</v>
      </c>
      <c r="Y16" s="16">
        <v>139</v>
      </c>
      <c r="Z16" s="173"/>
      <c r="AA16" s="16">
        <f t="shared" si="19"/>
        <v>0</v>
      </c>
      <c r="AB16" s="16"/>
      <c r="AC16" s="16"/>
      <c r="AD16" s="16"/>
      <c r="AE16" s="22"/>
      <c r="AF16" s="193"/>
      <c r="AG16" s="16">
        <f t="shared" si="20"/>
        <v>134</v>
      </c>
      <c r="AH16" s="176"/>
      <c r="AI16" s="16">
        <f>SUM(AJ16:AM16)</f>
        <v>134</v>
      </c>
      <c r="AJ16" s="16">
        <f t="shared" si="21"/>
        <v>33</v>
      </c>
      <c r="AK16" s="16">
        <f t="shared" si="21"/>
        <v>-11</v>
      </c>
      <c r="AL16" s="16">
        <f t="shared" si="21"/>
        <v>4</v>
      </c>
      <c r="AM16" s="16">
        <f t="shared" si="21"/>
        <v>108</v>
      </c>
      <c r="AN16" s="176"/>
      <c r="AO16" s="16">
        <f>SUM(AP16:AS16)</f>
        <v>0</v>
      </c>
      <c r="AP16" s="16">
        <f t="shared" si="22"/>
        <v>0</v>
      </c>
      <c r="AQ16" s="16">
        <f t="shared" si="22"/>
        <v>0</v>
      </c>
      <c r="AR16" s="16">
        <f t="shared" si="22"/>
        <v>0</v>
      </c>
      <c r="AS16" s="22">
        <f t="shared" si="22"/>
        <v>0</v>
      </c>
    </row>
    <row r="17" spans="1:51" s="35" customFormat="1" ht="24" customHeight="1" x14ac:dyDescent="0.25">
      <c r="A17" s="167"/>
      <c r="B17" s="170"/>
      <c r="C17" s="36" t="s">
        <v>13</v>
      </c>
      <c r="D17" s="175"/>
      <c r="E17" s="16">
        <f>G17+M17</f>
        <v>540073</v>
      </c>
      <c r="F17" s="177"/>
      <c r="G17" s="16">
        <f>SUM(H17:K17)</f>
        <v>33088</v>
      </c>
      <c r="H17" s="16">
        <v>23</v>
      </c>
      <c r="I17" s="16">
        <v>11</v>
      </c>
      <c r="J17" s="16">
        <v>2225</v>
      </c>
      <c r="K17" s="16">
        <v>30829</v>
      </c>
      <c r="L17" s="177"/>
      <c r="M17" s="16">
        <f>SUM(N17:Q17)</f>
        <v>506985</v>
      </c>
      <c r="N17" s="16"/>
      <c r="O17" s="16"/>
      <c r="P17" s="16">
        <v>203</v>
      </c>
      <c r="Q17" s="22">
        <v>506782</v>
      </c>
      <c r="R17" s="172"/>
      <c r="S17" s="16">
        <f>U17+AA17</f>
        <v>554081</v>
      </c>
      <c r="T17" s="173"/>
      <c r="U17" s="16">
        <f>SUM(V17:Y17)</f>
        <v>43492</v>
      </c>
      <c r="V17" s="16">
        <v>9</v>
      </c>
      <c r="W17" s="16">
        <v>22</v>
      </c>
      <c r="X17" s="16">
        <v>2836</v>
      </c>
      <c r="Y17" s="16">
        <v>40625</v>
      </c>
      <c r="Z17" s="173"/>
      <c r="AA17" s="16">
        <f>SUM(AB17:AE17)</f>
        <v>510589</v>
      </c>
      <c r="AB17" s="16"/>
      <c r="AC17" s="16"/>
      <c r="AD17" s="16">
        <v>203</v>
      </c>
      <c r="AE17" s="22">
        <v>510386</v>
      </c>
      <c r="AF17" s="194"/>
      <c r="AG17" s="16">
        <f t="shared" si="20"/>
        <v>14008</v>
      </c>
      <c r="AH17" s="177"/>
      <c r="AI17" s="16">
        <f>SUM(AJ17:AM17)</f>
        <v>10404</v>
      </c>
      <c r="AJ17" s="16">
        <f t="shared" si="21"/>
        <v>-14</v>
      </c>
      <c r="AK17" s="16">
        <f t="shared" si="21"/>
        <v>11</v>
      </c>
      <c r="AL17" s="16">
        <f t="shared" si="21"/>
        <v>611</v>
      </c>
      <c r="AM17" s="16">
        <f t="shared" si="21"/>
        <v>9796</v>
      </c>
      <c r="AN17" s="177"/>
      <c r="AO17" s="16">
        <f>SUM(AP17:AS17)</f>
        <v>3604</v>
      </c>
      <c r="AP17" s="16">
        <f t="shared" si="22"/>
        <v>0</v>
      </c>
      <c r="AQ17" s="16">
        <f t="shared" si="22"/>
        <v>0</v>
      </c>
      <c r="AR17" s="16">
        <f t="shared" si="22"/>
        <v>0</v>
      </c>
      <c r="AS17" s="22">
        <f t="shared" si="22"/>
        <v>3604</v>
      </c>
    </row>
    <row r="18" spans="1:51" s="35" customFormat="1" ht="24" customHeight="1" x14ac:dyDescent="0.25">
      <c r="A18" s="254"/>
      <c r="B18" s="255"/>
      <c r="C18" s="43" t="s">
        <v>12</v>
      </c>
      <c r="D18" s="25">
        <f t="shared" ref="D18:Q18" si="23">SUM(D15:D17)</f>
        <v>494448</v>
      </c>
      <c r="E18" s="26">
        <f t="shared" si="23"/>
        <v>540359</v>
      </c>
      <c r="F18" s="26">
        <f t="shared" si="23"/>
        <v>13081</v>
      </c>
      <c r="G18" s="26">
        <f t="shared" si="23"/>
        <v>33374</v>
      </c>
      <c r="H18" s="26">
        <f t="shared" si="23"/>
        <v>61</v>
      </c>
      <c r="I18" s="26">
        <f t="shared" si="23"/>
        <v>30</v>
      </c>
      <c r="J18" s="26">
        <f t="shared" si="23"/>
        <v>2405</v>
      </c>
      <c r="K18" s="26">
        <f t="shared" si="23"/>
        <v>30878</v>
      </c>
      <c r="L18" s="26">
        <f t="shared" si="23"/>
        <v>481367</v>
      </c>
      <c r="M18" s="26">
        <f t="shared" si="23"/>
        <v>506985</v>
      </c>
      <c r="N18" s="26">
        <f t="shared" si="23"/>
        <v>0</v>
      </c>
      <c r="O18" s="26">
        <f t="shared" si="23"/>
        <v>0</v>
      </c>
      <c r="P18" s="26">
        <f t="shared" si="23"/>
        <v>203</v>
      </c>
      <c r="Q18" s="27">
        <f t="shared" si="23"/>
        <v>506782</v>
      </c>
      <c r="R18" s="25">
        <f t="shared" ref="R18:U18" si="24">SUM(R15:R17)</f>
        <v>494688</v>
      </c>
      <c r="S18" s="26">
        <f t="shared" si="24"/>
        <v>554497</v>
      </c>
      <c r="T18" s="26">
        <f t="shared" si="24"/>
        <v>15425</v>
      </c>
      <c r="U18" s="26">
        <f t="shared" si="24"/>
        <v>43908</v>
      </c>
      <c r="V18" s="26">
        <f>SUM(V15:V17)</f>
        <v>71</v>
      </c>
      <c r="W18" s="26">
        <f>SUM(W15:W17)</f>
        <v>26</v>
      </c>
      <c r="X18" s="26">
        <f>SUM(X15:X17)</f>
        <v>3029</v>
      </c>
      <c r="Y18" s="26">
        <f>SUM(Y15:Y17)</f>
        <v>40782</v>
      </c>
      <c r="Z18" s="26">
        <f t="shared" ref="Z18:AE18" si="25">SUM(Z15:Z17)</f>
        <v>479263</v>
      </c>
      <c r="AA18" s="26">
        <f t="shared" si="25"/>
        <v>510589</v>
      </c>
      <c r="AB18" s="26">
        <f t="shared" si="25"/>
        <v>0</v>
      </c>
      <c r="AC18" s="26">
        <f t="shared" si="25"/>
        <v>0</v>
      </c>
      <c r="AD18" s="26">
        <f t="shared" si="25"/>
        <v>203</v>
      </c>
      <c r="AE18" s="27">
        <f t="shared" si="25"/>
        <v>510386</v>
      </c>
      <c r="AF18" s="44">
        <f t="shared" ref="AF18:AS18" si="26">SUM(AF15:AF17)</f>
        <v>240</v>
      </c>
      <c r="AG18" s="26">
        <f t="shared" si="26"/>
        <v>14138</v>
      </c>
      <c r="AH18" s="26">
        <f t="shared" si="26"/>
        <v>2344</v>
      </c>
      <c r="AI18" s="26">
        <f t="shared" si="26"/>
        <v>10534</v>
      </c>
      <c r="AJ18" s="26">
        <f t="shared" si="26"/>
        <v>10</v>
      </c>
      <c r="AK18" s="26">
        <f t="shared" si="26"/>
        <v>-4</v>
      </c>
      <c r="AL18" s="26">
        <f t="shared" si="26"/>
        <v>624</v>
      </c>
      <c r="AM18" s="26">
        <f t="shared" si="26"/>
        <v>9904</v>
      </c>
      <c r="AN18" s="26">
        <f t="shared" si="26"/>
        <v>-2104</v>
      </c>
      <c r="AO18" s="26">
        <f t="shared" si="26"/>
        <v>3604</v>
      </c>
      <c r="AP18" s="26">
        <f t="shared" si="26"/>
        <v>0</v>
      </c>
      <c r="AQ18" s="26">
        <f t="shared" si="26"/>
        <v>0</v>
      </c>
      <c r="AR18" s="26">
        <f t="shared" si="26"/>
        <v>0</v>
      </c>
      <c r="AS18" s="27">
        <f t="shared" si="26"/>
        <v>3604</v>
      </c>
    </row>
    <row r="19" spans="1:51" s="35" customFormat="1" ht="24" customHeight="1" x14ac:dyDescent="0.25">
      <c r="A19" s="166">
        <v>4</v>
      </c>
      <c r="B19" s="169" t="s">
        <v>27</v>
      </c>
      <c r="C19" s="36" t="s">
        <v>2</v>
      </c>
      <c r="D19" s="201">
        <f>F19+L19</f>
        <v>178058</v>
      </c>
      <c r="E19" s="16">
        <f t="shared" ref="E19:E20" si="27">G19+M19</f>
        <v>32</v>
      </c>
      <c r="F19" s="197">
        <v>8954</v>
      </c>
      <c r="G19" s="16">
        <f t="shared" ref="G19:G20" si="28">SUM(H19:K19)</f>
        <v>32</v>
      </c>
      <c r="H19" s="16"/>
      <c r="I19" s="16"/>
      <c r="J19" s="16">
        <v>11</v>
      </c>
      <c r="K19" s="16">
        <v>21</v>
      </c>
      <c r="L19" s="197">
        <v>169104</v>
      </c>
      <c r="M19" s="16">
        <f t="shared" ref="M19:M21" si="29">SUM(N19:Q19)</f>
        <v>0</v>
      </c>
      <c r="N19" s="16"/>
      <c r="O19" s="16"/>
      <c r="P19" s="16"/>
      <c r="Q19" s="22"/>
      <c r="R19" s="172">
        <f>T19+Z19</f>
        <v>177560</v>
      </c>
      <c r="S19" s="16">
        <f t="shared" ref="S19:S20" si="30">U19+AA19</f>
        <v>49</v>
      </c>
      <c r="T19" s="173">
        <v>8413</v>
      </c>
      <c r="U19" s="16">
        <f t="shared" ref="U19:U20" si="31">SUM(V19:Y19)</f>
        <v>49</v>
      </c>
      <c r="V19" s="16">
        <v>9</v>
      </c>
      <c r="W19" s="16">
        <v>0</v>
      </c>
      <c r="X19" s="16">
        <v>16</v>
      </c>
      <c r="Y19" s="16">
        <v>24</v>
      </c>
      <c r="Z19" s="173">
        <v>169147</v>
      </c>
      <c r="AA19" s="16"/>
      <c r="AB19" s="16"/>
      <c r="AC19" s="16"/>
      <c r="AD19" s="16"/>
      <c r="AE19" s="22"/>
      <c r="AF19" s="192">
        <f t="shared" ref="AF19:AG21" si="32">AH19+AN19</f>
        <v>-498</v>
      </c>
      <c r="AG19" s="16">
        <f t="shared" si="32"/>
        <v>17</v>
      </c>
      <c r="AH19" s="197">
        <f>T19-F19</f>
        <v>-541</v>
      </c>
      <c r="AI19" s="16">
        <f>SUM(AJ19:AM19)</f>
        <v>17</v>
      </c>
      <c r="AJ19" s="16">
        <f t="shared" ref="AJ19:AN21" si="33">V19-H19</f>
        <v>9</v>
      </c>
      <c r="AK19" s="16">
        <f t="shared" si="33"/>
        <v>0</v>
      </c>
      <c r="AL19" s="16">
        <f t="shared" si="33"/>
        <v>5</v>
      </c>
      <c r="AM19" s="16">
        <f t="shared" si="33"/>
        <v>3</v>
      </c>
      <c r="AN19" s="197">
        <f t="shared" si="33"/>
        <v>43</v>
      </c>
      <c r="AO19" s="16">
        <f>SUM(AP19:AS19)</f>
        <v>0</v>
      </c>
      <c r="AP19" s="16">
        <f t="shared" ref="AP19:AS21" si="34">AB19-N19</f>
        <v>0</v>
      </c>
      <c r="AQ19" s="16">
        <f t="shared" si="34"/>
        <v>0</v>
      </c>
      <c r="AR19" s="16">
        <f t="shared" si="34"/>
        <v>0</v>
      </c>
      <c r="AS19" s="22">
        <f t="shared" si="34"/>
        <v>0</v>
      </c>
    </row>
    <row r="20" spans="1:51" s="35" customFormat="1" ht="24" customHeight="1" x14ac:dyDescent="0.25">
      <c r="A20" s="167"/>
      <c r="B20" s="170"/>
      <c r="C20" s="36" t="s">
        <v>3</v>
      </c>
      <c r="D20" s="174"/>
      <c r="E20" s="16">
        <f t="shared" si="27"/>
        <v>1699</v>
      </c>
      <c r="F20" s="176"/>
      <c r="G20" s="16">
        <f t="shared" si="28"/>
        <v>1699</v>
      </c>
      <c r="H20" s="16"/>
      <c r="I20" s="16">
        <v>4</v>
      </c>
      <c r="J20" s="16">
        <v>274</v>
      </c>
      <c r="K20" s="16">
        <v>1421</v>
      </c>
      <c r="L20" s="176"/>
      <c r="M20" s="16">
        <f t="shared" si="29"/>
        <v>0</v>
      </c>
      <c r="N20" s="16"/>
      <c r="O20" s="16"/>
      <c r="P20" s="16"/>
      <c r="Q20" s="22"/>
      <c r="R20" s="172"/>
      <c r="S20" s="16">
        <f t="shared" si="30"/>
        <v>1867</v>
      </c>
      <c r="T20" s="173"/>
      <c r="U20" s="16">
        <f t="shared" si="31"/>
        <v>1867</v>
      </c>
      <c r="V20" s="16">
        <v>0</v>
      </c>
      <c r="W20" s="16">
        <v>6</v>
      </c>
      <c r="X20" s="16">
        <v>354</v>
      </c>
      <c r="Y20" s="16">
        <v>1507</v>
      </c>
      <c r="Z20" s="173"/>
      <c r="AA20" s="16"/>
      <c r="AB20" s="16"/>
      <c r="AC20" s="16"/>
      <c r="AD20" s="16"/>
      <c r="AE20" s="22"/>
      <c r="AF20" s="193"/>
      <c r="AG20" s="16">
        <f t="shared" si="32"/>
        <v>168</v>
      </c>
      <c r="AH20" s="176"/>
      <c r="AI20" s="16">
        <f>SUM(AJ20:AM20)</f>
        <v>168</v>
      </c>
      <c r="AJ20" s="16">
        <f t="shared" si="33"/>
        <v>0</v>
      </c>
      <c r="AK20" s="16">
        <f t="shared" si="33"/>
        <v>2</v>
      </c>
      <c r="AL20" s="16">
        <f t="shared" si="33"/>
        <v>80</v>
      </c>
      <c r="AM20" s="16">
        <f t="shared" si="33"/>
        <v>86</v>
      </c>
      <c r="AN20" s="176"/>
      <c r="AO20" s="16">
        <f>SUM(AP20:AS20)</f>
        <v>0</v>
      </c>
      <c r="AP20" s="16">
        <f t="shared" si="34"/>
        <v>0</v>
      </c>
      <c r="AQ20" s="16">
        <f t="shared" si="34"/>
        <v>0</v>
      </c>
      <c r="AR20" s="16">
        <f t="shared" si="34"/>
        <v>0</v>
      </c>
      <c r="AS20" s="22">
        <f t="shared" si="34"/>
        <v>0</v>
      </c>
    </row>
    <row r="21" spans="1:51" s="35" customFormat="1" ht="24" customHeight="1" x14ac:dyDescent="0.25">
      <c r="A21" s="167"/>
      <c r="B21" s="170"/>
      <c r="C21" s="36" t="s">
        <v>13</v>
      </c>
      <c r="D21" s="175"/>
      <c r="E21" s="16">
        <f>G21+M21</f>
        <v>196052</v>
      </c>
      <c r="F21" s="177"/>
      <c r="G21" s="16">
        <f>SUM(H21:K21)</f>
        <v>31558</v>
      </c>
      <c r="H21" s="16">
        <v>2</v>
      </c>
      <c r="I21" s="16">
        <v>1</v>
      </c>
      <c r="J21" s="16">
        <v>1272</v>
      </c>
      <c r="K21" s="16">
        <v>30283</v>
      </c>
      <c r="L21" s="177"/>
      <c r="M21" s="16">
        <f t="shared" si="29"/>
        <v>164494</v>
      </c>
      <c r="N21" s="16"/>
      <c r="O21" s="16"/>
      <c r="P21" s="16"/>
      <c r="Q21" s="39">
        <v>164494</v>
      </c>
      <c r="R21" s="172"/>
      <c r="S21" s="16">
        <f>U21+AA21</f>
        <v>200316</v>
      </c>
      <c r="T21" s="173"/>
      <c r="U21" s="16">
        <f>SUM(V21:Y21)</f>
        <v>31421</v>
      </c>
      <c r="V21" s="16">
        <v>21</v>
      </c>
      <c r="W21" s="16">
        <v>1</v>
      </c>
      <c r="X21" s="16">
        <v>1496</v>
      </c>
      <c r="Y21" s="16">
        <v>29903</v>
      </c>
      <c r="Z21" s="173"/>
      <c r="AA21" s="16">
        <v>168895</v>
      </c>
      <c r="AB21" s="16"/>
      <c r="AC21" s="16"/>
      <c r="AD21" s="16"/>
      <c r="AE21" s="22">
        <v>168895</v>
      </c>
      <c r="AF21" s="194"/>
      <c r="AG21" s="16">
        <f t="shared" si="32"/>
        <v>4264</v>
      </c>
      <c r="AH21" s="177"/>
      <c r="AI21" s="16">
        <f>SUM(AJ21:AM21)</f>
        <v>-137</v>
      </c>
      <c r="AJ21" s="16">
        <f t="shared" si="33"/>
        <v>19</v>
      </c>
      <c r="AK21" s="16">
        <f t="shared" si="33"/>
        <v>0</v>
      </c>
      <c r="AL21" s="16">
        <f t="shared" si="33"/>
        <v>224</v>
      </c>
      <c r="AM21" s="16">
        <f t="shared" si="33"/>
        <v>-380</v>
      </c>
      <c r="AN21" s="177"/>
      <c r="AO21" s="16">
        <f>SUM(AP21:AS21)</f>
        <v>4401</v>
      </c>
      <c r="AP21" s="16">
        <f t="shared" si="34"/>
        <v>0</v>
      </c>
      <c r="AQ21" s="16">
        <f t="shared" si="34"/>
        <v>0</v>
      </c>
      <c r="AR21" s="16">
        <f t="shared" si="34"/>
        <v>0</v>
      </c>
      <c r="AS21" s="22">
        <f t="shared" si="34"/>
        <v>4401</v>
      </c>
    </row>
    <row r="22" spans="1:51" s="35" customFormat="1" ht="24" customHeight="1" x14ac:dyDescent="0.25">
      <c r="A22" s="254"/>
      <c r="B22" s="255"/>
      <c r="C22" s="43" t="s">
        <v>12</v>
      </c>
      <c r="D22" s="25">
        <f t="shared" ref="D22:Q22" si="35">SUM(D19:D21)</f>
        <v>178058</v>
      </c>
      <c r="E22" s="26">
        <f t="shared" si="35"/>
        <v>197783</v>
      </c>
      <c r="F22" s="26">
        <f t="shared" si="35"/>
        <v>8954</v>
      </c>
      <c r="G22" s="26">
        <f t="shared" si="35"/>
        <v>33289</v>
      </c>
      <c r="H22" s="26">
        <f t="shared" si="35"/>
        <v>2</v>
      </c>
      <c r="I22" s="26">
        <f t="shared" si="35"/>
        <v>5</v>
      </c>
      <c r="J22" s="26">
        <f t="shared" si="35"/>
        <v>1557</v>
      </c>
      <c r="K22" s="26">
        <f t="shared" si="35"/>
        <v>31725</v>
      </c>
      <c r="L22" s="26">
        <f t="shared" si="35"/>
        <v>169104</v>
      </c>
      <c r="M22" s="26">
        <f t="shared" si="35"/>
        <v>164494</v>
      </c>
      <c r="N22" s="26">
        <f t="shared" si="35"/>
        <v>0</v>
      </c>
      <c r="O22" s="26">
        <f t="shared" si="35"/>
        <v>0</v>
      </c>
      <c r="P22" s="26">
        <f t="shared" si="35"/>
        <v>0</v>
      </c>
      <c r="Q22" s="27">
        <f t="shared" si="35"/>
        <v>164494</v>
      </c>
      <c r="R22" s="25">
        <f t="shared" ref="R22:AE22" si="36">SUM(R19:R21)</f>
        <v>177560</v>
      </c>
      <c r="S22" s="26">
        <f t="shared" si="36"/>
        <v>202232</v>
      </c>
      <c r="T22" s="26">
        <f t="shared" si="36"/>
        <v>8413</v>
      </c>
      <c r="U22" s="26">
        <f t="shared" si="36"/>
        <v>33337</v>
      </c>
      <c r="V22" s="26">
        <f t="shared" si="36"/>
        <v>30</v>
      </c>
      <c r="W22" s="26">
        <f t="shared" si="36"/>
        <v>7</v>
      </c>
      <c r="X22" s="26">
        <f t="shared" si="36"/>
        <v>1866</v>
      </c>
      <c r="Y22" s="26">
        <f t="shared" si="36"/>
        <v>31434</v>
      </c>
      <c r="Z22" s="26">
        <f t="shared" si="36"/>
        <v>169147</v>
      </c>
      <c r="AA22" s="26">
        <f t="shared" si="36"/>
        <v>168895</v>
      </c>
      <c r="AB22" s="26">
        <f t="shared" si="36"/>
        <v>0</v>
      </c>
      <c r="AC22" s="26">
        <f t="shared" si="36"/>
        <v>0</v>
      </c>
      <c r="AD22" s="26">
        <f t="shared" si="36"/>
        <v>0</v>
      </c>
      <c r="AE22" s="27">
        <f t="shared" si="36"/>
        <v>168895</v>
      </c>
      <c r="AF22" s="44">
        <f t="shared" ref="AF22:AS22" si="37">SUM(AF19:AF21)</f>
        <v>-498</v>
      </c>
      <c r="AG22" s="26">
        <f t="shared" si="37"/>
        <v>4449</v>
      </c>
      <c r="AH22" s="26">
        <f t="shared" si="37"/>
        <v>-541</v>
      </c>
      <c r="AI22" s="26">
        <f t="shared" si="37"/>
        <v>48</v>
      </c>
      <c r="AJ22" s="26">
        <f t="shared" si="37"/>
        <v>28</v>
      </c>
      <c r="AK22" s="26">
        <f t="shared" si="37"/>
        <v>2</v>
      </c>
      <c r="AL22" s="26">
        <f t="shared" si="37"/>
        <v>309</v>
      </c>
      <c r="AM22" s="26">
        <f t="shared" si="37"/>
        <v>-291</v>
      </c>
      <c r="AN22" s="26">
        <f t="shared" si="37"/>
        <v>43</v>
      </c>
      <c r="AO22" s="26">
        <f t="shared" si="37"/>
        <v>4401</v>
      </c>
      <c r="AP22" s="26">
        <f t="shared" si="37"/>
        <v>0</v>
      </c>
      <c r="AQ22" s="26">
        <f t="shared" si="37"/>
        <v>0</v>
      </c>
      <c r="AR22" s="26">
        <f t="shared" si="37"/>
        <v>0</v>
      </c>
      <c r="AS22" s="27">
        <f t="shared" si="37"/>
        <v>4401</v>
      </c>
      <c r="AT22" s="250"/>
      <c r="AU22" s="251"/>
      <c r="AV22" s="251"/>
      <c r="AW22" s="251"/>
      <c r="AX22" s="251"/>
      <c r="AY22" s="251"/>
    </row>
    <row r="23" spans="1:51" s="35" customFormat="1" ht="24" customHeight="1" x14ac:dyDescent="0.25">
      <c r="A23" s="166">
        <v>5</v>
      </c>
      <c r="B23" s="169" t="s">
        <v>28</v>
      </c>
      <c r="C23" s="36" t="s">
        <v>2</v>
      </c>
      <c r="D23" s="201">
        <f t="shared" ref="D23" si="38">F23+L23</f>
        <v>223746</v>
      </c>
      <c r="E23" s="16">
        <f t="shared" ref="E23:E25" si="39">G23+M23</f>
        <v>2</v>
      </c>
      <c r="F23" s="197">
        <v>9123</v>
      </c>
      <c r="G23" s="16">
        <f t="shared" ref="G23:G25" si="40">SUM(H23:K23)</f>
        <v>2</v>
      </c>
      <c r="H23" s="16">
        <v>2</v>
      </c>
      <c r="I23" s="16">
        <v>0</v>
      </c>
      <c r="J23" s="16">
        <v>0</v>
      </c>
      <c r="K23" s="16">
        <v>0</v>
      </c>
      <c r="L23" s="197">
        <v>214623</v>
      </c>
      <c r="M23" s="16">
        <f t="shared" ref="M23:M25" si="41">SUM(N23:Q23)</f>
        <v>0</v>
      </c>
      <c r="N23" s="16"/>
      <c r="O23" s="16"/>
      <c r="P23" s="16"/>
      <c r="Q23" s="22"/>
      <c r="R23" s="201">
        <f t="shared" ref="R23:S25" si="42">T23+Z23</f>
        <v>231065</v>
      </c>
      <c r="S23" s="16">
        <f t="shared" si="42"/>
        <v>2</v>
      </c>
      <c r="T23" s="197">
        <v>10134</v>
      </c>
      <c r="U23" s="16">
        <f t="shared" ref="U23:U25" si="43">SUM(V23:Y23)</f>
        <v>2</v>
      </c>
      <c r="V23" s="16">
        <v>2</v>
      </c>
      <c r="W23" s="16">
        <v>0</v>
      </c>
      <c r="X23" s="16">
        <v>0</v>
      </c>
      <c r="Y23" s="16">
        <v>0</v>
      </c>
      <c r="Z23" s="197">
        <v>220931</v>
      </c>
      <c r="AA23" s="16"/>
      <c r="AB23" s="16"/>
      <c r="AC23" s="16"/>
      <c r="AD23" s="16"/>
      <c r="AE23" s="22"/>
      <c r="AF23" s="192">
        <f t="shared" ref="AF23:AG25" si="44">AH23+AN23</f>
        <v>7319</v>
      </c>
      <c r="AG23" s="16">
        <f t="shared" si="44"/>
        <v>0</v>
      </c>
      <c r="AH23" s="197">
        <f>T23-F23</f>
        <v>1011</v>
      </c>
      <c r="AI23" s="16">
        <f>SUM(AJ23:AM23)</f>
        <v>0</v>
      </c>
      <c r="AJ23" s="16">
        <f t="shared" ref="AJ23:AN25" si="45">V23-H23</f>
        <v>0</v>
      </c>
      <c r="AK23" s="16">
        <f t="shared" si="45"/>
        <v>0</v>
      </c>
      <c r="AL23" s="16">
        <f t="shared" si="45"/>
        <v>0</v>
      </c>
      <c r="AM23" s="16">
        <f t="shared" si="45"/>
        <v>0</v>
      </c>
      <c r="AN23" s="197">
        <f t="shared" si="45"/>
        <v>6308</v>
      </c>
      <c r="AO23" s="16">
        <f>SUM(AP23:AS23)</f>
        <v>0</v>
      </c>
      <c r="AP23" s="16">
        <f t="shared" ref="AP23:AS25" si="46">AB23-N23</f>
        <v>0</v>
      </c>
      <c r="AQ23" s="16">
        <f t="shared" si="46"/>
        <v>0</v>
      </c>
      <c r="AR23" s="16">
        <f t="shared" si="46"/>
        <v>0</v>
      </c>
      <c r="AS23" s="22">
        <f t="shared" si="46"/>
        <v>0</v>
      </c>
    </row>
    <row r="24" spans="1:51" s="35" customFormat="1" ht="24" customHeight="1" x14ac:dyDescent="0.25">
      <c r="A24" s="167"/>
      <c r="B24" s="170"/>
      <c r="C24" s="36" t="s">
        <v>3</v>
      </c>
      <c r="D24" s="174"/>
      <c r="E24" s="16">
        <f t="shared" si="39"/>
        <v>1043</v>
      </c>
      <c r="F24" s="176"/>
      <c r="G24" s="16">
        <f t="shared" si="40"/>
        <v>1043</v>
      </c>
      <c r="H24" s="16">
        <v>108</v>
      </c>
      <c r="I24" s="16">
        <v>52</v>
      </c>
      <c r="J24" s="16">
        <v>883</v>
      </c>
      <c r="K24" s="16">
        <v>0</v>
      </c>
      <c r="L24" s="176"/>
      <c r="M24" s="16">
        <f t="shared" si="41"/>
        <v>0</v>
      </c>
      <c r="N24" s="16"/>
      <c r="O24" s="16"/>
      <c r="P24" s="16"/>
      <c r="Q24" s="22"/>
      <c r="R24" s="174"/>
      <c r="S24" s="16">
        <f t="shared" si="42"/>
        <v>1262</v>
      </c>
      <c r="T24" s="176"/>
      <c r="U24" s="16">
        <f t="shared" si="43"/>
        <v>1262</v>
      </c>
      <c r="V24" s="16">
        <v>103</v>
      </c>
      <c r="W24" s="16">
        <v>52</v>
      </c>
      <c r="X24" s="16">
        <v>1107</v>
      </c>
      <c r="Y24" s="16">
        <v>0</v>
      </c>
      <c r="Z24" s="176"/>
      <c r="AA24" s="16"/>
      <c r="AB24" s="16"/>
      <c r="AC24" s="16"/>
      <c r="AD24" s="16"/>
      <c r="AE24" s="22"/>
      <c r="AF24" s="193"/>
      <c r="AG24" s="16">
        <f t="shared" si="44"/>
        <v>219</v>
      </c>
      <c r="AH24" s="176"/>
      <c r="AI24" s="16">
        <f>SUM(AJ24:AM24)</f>
        <v>219</v>
      </c>
      <c r="AJ24" s="16">
        <f t="shared" si="45"/>
        <v>-5</v>
      </c>
      <c r="AK24" s="16">
        <f t="shared" si="45"/>
        <v>0</v>
      </c>
      <c r="AL24" s="16">
        <f t="shared" si="45"/>
        <v>224</v>
      </c>
      <c r="AM24" s="16">
        <f t="shared" si="45"/>
        <v>0</v>
      </c>
      <c r="AN24" s="176"/>
      <c r="AO24" s="16">
        <f>SUM(AP24:AS24)</f>
        <v>0</v>
      </c>
      <c r="AP24" s="16">
        <f t="shared" si="46"/>
        <v>0</v>
      </c>
      <c r="AQ24" s="16">
        <f t="shared" si="46"/>
        <v>0</v>
      </c>
      <c r="AR24" s="16">
        <f t="shared" si="46"/>
        <v>0</v>
      </c>
      <c r="AS24" s="22">
        <f t="shared" si="46"/>
        <v>0</v>
      </c>
    </row>
    <row r="25" spans="1:51" s="35" customFormat="1" ht="24" customHeight="1" x14ac:dyDescent="0.25">
      <c r="A25" s="167"/>
      <c r="B25" s="170"/>
      <c r="C25" s="36" t="s">
        <v>13</v>
      </c>
      <c r="D25" s="175"/>
      <c r="E25" s="16">
        <f t="shared" si="39"/>
        <v>246245</v>
      </c>
      <c r="F25" s="177"/>
      <c r="G25" s="16">
        <f t="shared" si="40"/>
        <v>21342</v>
      </c>
      <c r="H25" s="16">
        <v>0</v>
      </c>
      <c r="I25" s="16">
        <v>0</v>
      </c>
      <c r="J25" s="16">
        <v>1699</v>
      </c>
      <c r="K25" s="16">
        <v>19643</v>
      </c>
      <c r="L25" s="177"/>
      <c r="M25" s="16">
        <f t="shared" si="41"/>
        <v>224903</v>
      </c>
      <c r="N25" s="16"/>
      <c r="O25" s="16"/>
      <c r="P25" s="16"/>
      <c r="Q25" s="22">
        <v>224903</v>
      </c>
      <c r="R25" s="175"/>
      <c r="S25" s="16">
        <f t="shared" si="42"/>
        <v>250355</v>
      </c>
      <c r="T25" s="177"/>
      <c r="U25" s="16">
        <f t="shared" si="43"/>
        <v>24452</v>
      </c>
      <c r="V25" s="16">
        <v>0</v>
      </c>
      <c r="W25" s="16">
        <v>0</v>
      </c>
      <c r="X25" s="16">
        <v>2152</v>
      </c>
      <c r="Y25" s="16">
        <v>22300</v>
      </c>
      <c r="Z25" s="177"/>
      <c r="AA25" s="16">
        <f t="shared" ref="AA25" si="47">SUM(AB25:AE25)</f>
        <v>225903</v>
      </c>
      <c r="AB25" s="16"/>
      <c r="AC25" s="16"/>
      <c r="AD25" s="16"/>
      <c r="AE25" s="22">
        <v>225903</v>
      </c>
      <c r="AF25" s="194"/>
      <c r="AG25" s="16">
        <f t="shared" si="44"/>
        <v>4110</v>
      </c>
      <c r="AH25" s="177"/>
      <c r="AI25" s="16">
        <f>SUM(AJ25:AM25)</f>
        <v>3110</v>
      </c>
      <c r="AJ25" s="16">
        <f t="shared" si="45"/>
        <v>0</v>
      </c>
      <c r="AK25" s="16">
        <f t="shared" si="45"/>
        <v>0</v>
      </c>
      <c r="AL25" s="16">
        <f t="shared" si="45"/>
        <v>453</v>
      </c>
      <c r="AM25" s="16">
        <f t="shared" si="45"/>
        <v>2657</v>
      </c>
      <c r="AN25" s="177"/>
      <c r="AO25" s="16">
        <f>SUM(AP25:AS25)</f>
        <v>1000</v>
      </c>
      <c r="AP25" s="16">
        <f t="shared" si="46"/>
        <v>0</v>
      </c>
      <c r="AQ25" s="16">
        <f t="shared" si="46"/>
        <v>0</v>
      </c>
      <c r="AR25" s="16">
        <f t="shared" si="46"/>
        <v>0</v>
      </c>
      <c r="AS25" s="22">
        <f t="shared" si="46"/>
        <v>1000</v>
      </c>
    </row>
    <row r="26" spans="1:51" s="35" customFormat="1" ht="24" customHeight="1" x14ac:dyDescent="0.25">
      <c r="A26" s="254"/>
      <c r="B26" s="255"/>
      <c r="C26" s="43" t="s">
        <v>12</v>
      </c>
      <c r="D26" s="25">
        <f t="shared" ref="D26:Q26" si="48">SUM(D23:D25)</f>
        <v>223746</v>
      </c>
      <c r="E26" s="26">
        <f t="shared" si="48"/>
        <v>247290</v>
      </c>
      <c r="F26" s="26">
        <f t="shared" si="48"/>
        <v>9123</v>
      </c>
      <c r="G26" s="26">
        <f t="shared" si="48"/>
        <v>22387</v>
      </c>
      <c r="H26" s="26">
        <f t="shared" si="48"/>
        <v>110</v>
      </c>
      <c r="I26" s="26">
        <f t="shared" si="48"/>
        <v>52</v>
      </c>
      <c r="J26" s="26">
        <f t="shared" si="48"/>
        <v>2582</v>
      </c>
      <c r="K26" s="26">
        <f t="shared" si="48"/>
        <v>19643</v>
      </c>
      <c r="L26" s="26">
        <f t="shared" si="48"/>
        <v>214623</v>
      </c>
      <c r="M26" s="26">
        <f t="shared" si="48"/>
        <v>224903</v>
      </c>
      <c r="N26" s="26">
        <f t="shared" si="48"/>
        <v>0</v>
      </c>
      <c r="O26" s="26">
        <f t="shared" si="48"/>
        <v>0</v>
      </c>
      <c r="P26" s="26">
        <f t="shared" si="48"/>
        <v>0</v>
      </c>
      <c r="Q26" s="27">
        <f t="shared" si="48"/>
        <v>224903</v>
      </c>
      <c r="R26" s="25">
        <f t="shared" ref="R26:AE26" si="49">SUM(R23:R25)</f>
        <v>231065</v>
      </c>
      <c r="S26" s="26">
        <f t="shared" si="49"/>
        <v>251619</v>
      </c>
      <c r="T26" s="26">
        <f t="shared" si="49"/>
        <v>10134</v>
      </c>
      <c r="U26" s="26">
        <f t="shared" si="49"/>
        <v>25716</v>
      </c>
      <c r="V26" s="26">
        <f t="shared" si="49"/>
        <v>105</v>
      </c>
      <c r="W26" s="26">
        <f t="shared" si="49"/>
        <v>52</v>
      </c>
      <c r="X26" s="26">
        <f t="shared" si="49"/>
        <v>3259</v>
      </c>
      <c r="Y26" s="26">
        <f t="shared" si="49"/>
        <v>22300</v>
      </c>
      <c r="Z26" s="26">
        <f t="shared" si="49"/>
        <v>220931</v>
      </c>
      <c r="AA26" s="26">
        <f t="shared" si="49"/>
        <v>225903</v>
      </c>
      <c r="AB26" s="26">
        <f t="shared" si="49"/>
        <v>0</v>
      </c>
      <c r="AC26" s="26">
        <f t="shared" si="49"/>
        <v>0</v>
      </c>
      <c r="AD26" s="26">
        <f t="shared" si="49"/>
        <v>0</v>
      </c>
      <c r="AE26" s="27">
        <f t="shared" si="49"/>
        <v>225903</v>
      </c>
      <c r="AF26" s="44">
        <f t="shared" ref="AF26:AS26" si="50">SUM(AF23:AF25)</f>
        <v>7319</v>
      </c>
      <c r="AG26" s="26">
        <f t="shared" si="50"/>
        <v>4329</v>
      </c>
      <c r="AH26" s="26">
        <f t="shared" si="50"/>
        <v>1011</v>
      </c>
      <c r="AI26" s="26">
        <f t="shared" si="50"/>
        <v>3329</v>
      </c>
      <c r="AJ26" s="26">
        <f t="shared" si="50"/>
        <v>-5</v>
      </c>
      <c r="AK26" s="26">
        <f t="shared" si="50"/>
        <v>0</v>
      </c>
      <c r="AL26" s="26">
        <f t="shared" si="50"/>
        <v>677</v>
      </c>
      <c r="AM26" s="26">
        <f t="shared" si="50"/>
        <v>2657</v>
      </c>
      <c r="AN26" s="26">
        <f t="shared" si="50"/>
        <v>6308</v>
      </c>
      <c r="AO26" s="26">
        <f t="shared" si="50"/>
        <v>1000</v>
      </c>
      <c r="AP26" s="26">
        <f t="shared" si="50"/>
        <v>0</v>
      </c>
      <c r="AQ26" s="26">
        <f t="shared" si="50"/>
        <v>0</v>
      </c>
      <c r="AR26" s="26">
        <f t="shared" si="50"/>
        <v>0</v>
      </c>
      <c r="AS26" s="27">
        <f t="shared" si="50"/>
        <v>1000</v>
      </c>
    </row>
    <row r="27" spans="1:51" s="35" customFormat="1" ht="24" customHeight="1" x14ac:dyDescent="0.25">
      <c r="A27" s="166">
        <v>6</v>
      </c>
      <c r="B27" s="169" t="s">
        <v>29</v>
      </c>
      <c r="C27" s="36" t="s">
        <v>2</v>
      </c>
      <c r="D27" s="172">
        <f t="shared" ref="D27" si="51">F27+L27</f>
        <v>303460</v>
      </c>
      <c r="E27" s="16">
        <f t="shared" ref="E27:E28" si="52">G27+M27</f>
        <v>78</v>
      </c>
      <c r="F27" s="199">
        <v>12771</v>
      </c>
      <c r="G27" s="16">
        <f t="shared" ref="G27:G29" si="53">SUM(H27:K27)</f>
        <v>78</v>
      </c>
      <c r="H27" s="40">
        <v>10</v>
      </c>
      <c r="I27" s="40">
        <v>3</v>
      </c>
      <c r="J27" s="40">
        <v>60</v>
      </c>
      <c r="K27" s="40">
        <v>5</v>
      </c>
      <c r="L27" s="199">
        <v>290689</v>
      </c>
      <c r="M27" s="16">
        <f t="shared" ref="M27:M29" si="54">SUM(N27:Q27)</f>
        <v>0</v>
      </c>
      <c r="N27" s="16"/>
      <c r="O27" s="16"/>
      <c r="P27" s="16"/>
      <c r="Q27" s="22"/>
      <c r="R27" s="198">
        <f t="shared" ref="R27:S28" si="55">T27+Z27</f>
        <v>329493</v>
      </c>
      <c r="S27" s="16">
        <f t="shared" si="55"/>
        <v>78</v>
      </c>
      <c r="T27" s="199">
        <v>30149</v>
      </c>
      <c r="U27" s="16">
        <f t="shared" ref="U27:U29" si="56">SUM(V27:Y27)</f>
        <v>78</v>
      </c>
      <c r="V27" s="63">
        <v>10</v>
      </c>
      <c r="W27" s="63">
        <v>3</v>
      </c>
      <c r="X27" s="63">
        <v>60</v>
      </c>
      <c r="Y27" s="63">
        <v>5</v>
      </c>
      <c r="Z27" s="200">
        <v>299344</v>
      </c>
      <c r="AA27" s="16">
        <f>AB27+AC27+AD27+AE27</f>
        <v>0</v>
      </c>
      <c r="AB27" s="16"/>
      <c r="AC27" s="16"/>
      <c r="AD27" s="16"/>
      <c r="AE27" s="22"/>
      <c r="AF27" s="192">
        <f t="shared" ref="AF27:AG29" si="57">AH27+AN27</f>
        <v>26033</v>
      </c>
      <c r="AG27" s="16">
        <f t="shared" si="57"/>
        <v>0</v>
      </c>
      <c r="AH27" s="197">
        <f>T27-F27</f>
        <v>17378</v>
      </c>
      <c r="AI27" s="16">
        <f>SUM(AJ27:AM27)</f>
        <v>0</v>
      </c>
      <c r="AJ27" s="16">
        <f t="shared" ref="AJ27:AN29" si="58">V27-H27</f>
        <v>0</v>
      </c>
      <c r="AK27" s="16">
        <f t="shared" si="58"/>
        <v>0</v>
      </c>
      <c r="AL27" s="16">
        <f t="shared" si="58"/>
        <v>0</v>
      </c>
      <c r="AM27" s="16">
        <f t="shared" si="58"/>
        <v>0</v>
      </c>
      <c r="AN27" s="197">
        <f t="shared" si="58"/>
        <v>8655</v>
      </c>
      <c r="AO27" s="16">
        <f>SUM(AP27:AS27)</f>
        <v>0</v>
      </c>
      <c r="AP27" s="16">
        <f t="shared" ref="AP27:AS29" si="59">AB27-N27</f>
        <v>0</v>
      </c>
      <c r="AQ27" s="16">
        <f t="shared" si="59"/>
        <v>0</v>
      </c>
      <c r="AR27" s="16">
        <f t="shared" si="59"/>
        <v>0</v>
      </c>
      <c r="AS27" s="22">
        <f t="shared" si="59"/>
        <v>0</v>
      </c>
    </row>
    <row r="28" spans="1:51" s="35" customFormat="1" ht="24" customHeight="1" x14ac:dyDescent="0.25">
      <c r="A28" s="167"/>
      <c r="B28" s="170"/>
      <c r="C28" s="36" t="s">
        <v>3</v>
      </c>
      <c r="D28" s="172"/>
      <c r="E28" s="16">
        <f t="shared" si="52"/>
        <v>946</v>
      </c>
      <c r="F28" s="199"/>
      <c r="G28" s="16">
        <f t="shared" si="53"/>
        <v>946</v>
      </c>
      <c r="H28" s="40">
        <v>43</v>
      </c>
      <c r="I28" s="40">
        <v>6</v>
      </c>
      <c r="J28" s="40">
        <v>309</v>
      </c>
      <c r="K28" s="40">
        <v>588</v>
      </c>
      <c r="L28" s="199"/>
      <c r="M28" s="16">
        <f t="shared" si="54"/>
        <v>0</v>
      </c>
      <c r="N28" s="16"/>
      <c r="O28" s="16"/>
      <c r="P28" s="16"/>
      <c r="Q28" s="22"/>
      <c r="R28" s="198"/>
      <c r="S28" s="16">
        <f t="shared" si="55"/>
        <v>946</v>
      </c>
      <c r="T28" s="199"/>
      <c r="U28" s="16">
        <f t="shared" si="56"/>
        <v>946</v>
      </c>
      <c r="V28" s="63">
        <v>43</v>
      </c>
      <c r="W28" s="63">
        <v>6</v>
      </c>
      <c r="X28" s="63">
        <v>309</v>
      </c>
      <c r="Y28" s="63">
        <v>588</v>
      </c>
      <c r="Z28" s="200"/>
      <c r="AA28" s="16">
        <f t="shared" ref="AA28:AA29" si="60">AB28+AC28+AD28+AE28</f>
        <v>0</v>
      </c>
      <c r="AB28" s="16"/>
      <c r="AC28" s="16"/>
      <c r="AD28" s="16"/>
      <c r="AE28" s="22"/>
      <c r="AF28" s="193"/>
      <c r="AG28" s="16">
        <f t="shared" si="57"/>
        <v>0</v>
      </c>
      <c r="AH28" s="176"/>
      <c r="AI28" s="16">
        <f>SUM(AJ28:AM28)</f>
        <v>0</v>
      </c>
      <c r="AJ28" s="16">
        <f t="shared" si="58"/>
        <v>0</v>
      </c>
      <c r="AK28" s="16">
        <f t="shared" si="58"/>
        <v>0</v>
      </c>
      <c r="AL28" s="16">
        <f t="shared" si="58"/>
        <v>0</v>
      </c>
      <c r="AM28" s="16">
        <f t="shared" si="58"/>
        <v>0</v>
      </c>
      <c r="AN28" s="176"/>
      <c r="AO28" s="16">
        <f>SUM(AP28:AS28)</f>
        <v>0</v>
      </c>
      <c r="AP28" s="16">
        <f t="shared" si="59"/>
        <v>0</v>
      </c>
      <c r="AQ28" s="16">
        <f t="shared" si="59"/>
        <v>0</v>
      </c>
      <c r="AR28" s="16">
        <f t="shared" si="59"/>
        <v>0</v>
      </c>
      <c r="AS28" s="22">
        <f t="shared" si="59"/>
        <v>0</v>
      </c>
    </row>
    <row r="29" spans="1:51" s="35" customFormat="1" ht="24" customHeight="1" x14ac:dyDescent="0.25">
      <c r="A29" s="167"/>
      <c r="B29" s="170"/>
      <c r="C29" s="36" t="s">
        <v>13</v>
      </c>
      <c r="D29" s="172"/>
      <c r="E29" s="16">
        <f>G29+M29</f>
        <v>351821</v>
      </c>
      <c r="F29" s="199"/>
      <c r="G29" s="16">
        <f t="shared" si="53"/>
        <v>49824</v>
      </c>
      <c r="H29" s="40">
        <v>111</v>
      </c>
      <c r="I29" s="40">
        <v>35</v>
      </c>
      <c r="J29" s="40">
        <v>9091</v>
      </c>
      <c r="K29" s="40">
        <v>40587</v>
      </c>
      <c r="L29" s="199"/>
      <c r="M29" s="16">
        <f t="shared" si="54"/>
        <v>301997</v>
      </c>
      <c r="N29" s="16"/>
      <c r="O29" s="16"/>
      <c r="P29" s="16"/>
      <c r="Q29" s="22">
        <v>301997</v>
      </c>
      <c r="R29" s="198"/>
      <c r="S29" s="16">
        <f>U29+AA29</f>
        <v>362145</v>
      </c>
      <c r="T29" s="199"/>
      <c r="U29" s="16">
        <f t="shared" si="56"/>
        <v>52276</v>
      </c>
      <c r="V29" s="63">
        <v>111</v>
      </c>
      <c r="W29" s="63">
        <v>35</v>
      </c>
      <c r="X29" s="63">
        <v>10317</v>
      </c>
      <c r="Y29" s="63">
        <v>41813</v>
      </c>
      <c r="Z29" s="200"/>
      <c r="AA29" s="16">
        <f t="shared" si="60"/>
        <v>309869</v>
      </c>
      <c r="AB29" s="16"/>
      <c r="AC29" s="16"/>
      <c r="AD29" s="16"/>
      <c r="AE29" s="22">
        <v>309869</v>
      </c>
      <c r="AF29" s="194"/>
      <c r="AG29" s="16">
        <f t="shared" si="57"/>
        <v>10324</v>
      </c>
      <c r="AH29" s="177"/>
      <c r="AI29" s="16">
        <f>SUM(AJ29:AM29)</f>
        <v>2452</v>
      </c>
      <c r="AJ29" s="16">
        <f t="shared" si="58"/>
        <v>0</v>
      </c>
      <c r="AK29" s="16">
        <f t="shared" si="58"/>
        <v>0</v>
      </c>
      <c r="AL29" s="16">
        <f t="shared" si="58"/>
        <v>1226</v>
      </c>
      <c r="AM29" s="16">
        <f t="shared" si="58"/>
        <v>1226</v>
      </c>
      <c r="AN29" s="177"/>
      <c r="AO29" s="16">
        <f>SUM(AP29:AS29)</f>
        <v>7872</v>
      </c>
      <c r="AP29" s="16">
        <f t="shared" si="59"/>
        <v>0</v>
      </c>
      <c r="AQ29" s="16">
        <f t="shared" si="59"/>
        <v>0</v>
      </c>
      <c r="AR29" s="16">
        <f t="shared" si="59"/>
        <v>0</v>
      </c>
      <c r="AS29" s="22">
        <f t="shared" si="59"/>
        <v>7872</v>
      </c>
    </row>
    <row r="30" spans="1:51" s="35" customFormat="1" ht="24" customHeight="1" x14ac:dyDescent="0.25">
      <c r="A30" s="254"/>
      <c r="B30" s="255"/>
      <c r="C30" s="43" t="s">
        <v>12</v>
      </c>
      <c r="D30" s="25">
        <f t="shared" ref="D30" si="61">SUM(D27:D29)</f>
        <v>303460</v>
      </c>
      <c r="E30" s="26">
        <f>SUM(E27:E29)</f>
        <v>352845</v>
      </c>
      <c r="F30" s="26">
        <f t="shared" ref="F30" si="62">SUM(F27:F29)</f>
        <v>12771</v>
      </c>
      <c r="G30" s="26">
        <f>SUM(G27:G29)</f>
        <v>50848</v>
      </c>
      <c r="H30" s="26">
        <f t="shared" ref="H30:I30" si="63">SUM(H27:H29)</f>
        <v>164</v>
      </c>
      <c r="I30" s="26">
        <f t="shared" si="63"/>
        <v>44</v>
      </c>
      <c r="J30" s="26">
        <f>SUM(J27:J29)</f>
        <v>9460</v>
      </c>
      <c r="K30" s="26">
        <f t="shared" ref="K30:Q30" si="64">SUM(K27:K29)</f>
        <v>41180</v>
      </c>
      <c r="L30" s="26">
        <f t="shared" si="64"/>
        <v>290689</v>
      </c>
      <c r="M30" s="26">
        <f t="shared" si="64"/>
        <v>301997</v>
      </c>
      <c r="N30" s="26">
        <f t="shared" si="64"/>
        <v>0</v>
      </c>
      <c r="O30" s="26">
        <f t="shared" si="64"/>
        <v>0</v>
      </c>
      <c r="P30" s="26">
        <f t="shared" si="64"/>
        <v>0</v>
      </c>
      <c r="Q30" s="27">
        <f t="shared" si="64"/>
        <v>301997</v>
      </c>
      <c r="R30" s="25">
        <f t="shared" ref="R30:AE30" si="65">SUM(R27:R29)</f>
        <v>329493</v>
      </c>
      <c r="S30" s="26">
        <f>SUM(S27:S29)</f>
        <v>363169</v>
      </c>
      <c r="T30" s="26">
        <f t="shared" si="65"/>
        <v>30149</v>
      </c>
      <c r="U30" s="26">
        <f>SUM(U27:U29)</f>
        <v>53300</v>
      </c>
      <c r="V30" s="26">
        <f t="shared" si="65"/>
        <v>164</v>
      </c>
      <c r="W30" s="26">
        <f t="shared" si="65"/>
        <v>44</v>
      </c>
      <c r="X30" s="26">
        <f>SUM(X27:X29)</f>
        <v>10686</v>
      </c>
      <c r="Y30" s="26">
        <f t="shared" si="65"/>
        <v>42406</v>
      </c>
      <c r="Z30" s="26">
        <f t="shared" si="65"/>
        <v>299344</v>
      </c>
      <c r="AA30" s="26">
        <f t="shared" si="65"/>
        <v>309869</v>
      </c>
      <c r="AB30" s="26">
        <f t="shared" si="65"/>
        <v>0</v>
      </c>
      <c r="AC30" s="26">
        <f t="shared" si="65"/>
        <v>0</v>
      </c>
      <c r="AD30" s="26">
        <f t="shared" si="65"/>
        <v>0</v>
      </c>
      <c r="AE30" s="27">
        <f t="shared" si="65"/>
        <v>309869</v>
      </c>
      <c r="AF30" s="44">
        <f t="shared" ref="AF30:AS30" si="66">SUM(AF27:AF29)</f>
        <v>26033</v>
      </c>
      <c r="AG30" s="26">
        <f t="shared" si="66"/>
        <v>10324</v>
      </c>
      <c r="AH30" s="26">
        <f t="shared" si="66"/>
        <v>17378</v>
      </c>
      <c r="AI30" s="26">
        <f t="shared" si="66"/>
        <v>2452</v>
      </c>
      <c r="AJ30" s="26">
        <f t="shared" si="66"/>
        <v>0</v>
      </c>
      <c r="AK30" s="26">
        <f t="shared" si="66"/>
        <v>0</v>
      </c>
      <c r="AL30" s="26">
        <f t="shared" si="66"/>
        <v>1226</v>
      </c>
      <c r="AM30" s="26">
        <f t="shared" si="66"/>
        <v>1226</v>
      </c>
      <c r="AN30" s="26">
        <f t="shared" si="66"/>
        <v>8655</v>
      </c>
      <c r="AO30" s="26">
        <f t="shared" si="66"/>
        <v>7872</v>
      </c>
      <c r="AP30" s="26">
        <f t="shared" si="66"/>
        <v>0</v>
      </c>
      <c r="AQ30" s="26">
        <f t="shared" si="66"/>
        <v>0</v>
      </c>
      <c r="AR30" s="26">
        <f t="shared" si="66"/>
        <v>0</v>
      </c>
      <c r="AS30" s="27">
        <f t="shared" si="66"/>
        <v>7872</v>
      </c>
    </row>
    <row r="31" spans="1:51" s="35" customFormat="1" ht="24" customHeight="1" x14ac:dyDescent="0.25">
      <c r="A31" s="166">
        <v>7</v>
      </c>
      <c r="B31" s="169" t="s">
        <v>30</v>
      </c>
      <c r="C31" s="36" t="s">
        <v>2</v>
      </c>
      <c r="D31" s="201">
        <f t="shared" ref="D31" si="67">F31+L31</f>
        <v>110837</v>
      </c>
      <c r="E31" s="16">
        <f>G31+M31</f>
        <v>46</v>
      </c>
      <c r="F31" s="197">
        <v>3130</v>
      </c>
      <c r="G31" s="16">
        <v>46</v>
      </c>
      <c r="H31" s="16">
        <v>23</v>
      </c>
      <c r="I31" s="16">
        <v>3</v>
      </c>
      <c r="J31" s="16">
        <v>12</v>
      </c>
      <c r="K31" s="16">
        <v>8</v>
      </c>
      <c r="L31" s="197">
        <v>107707</v>
      </c>
      <c r="M31" s="16">
        <f t="shared" ref="M31:M33" si="68">SUM(N31:Q31)</f>
        <v>0</v>
      </c>
      <c r="N31" s="16"/>
      <c r="O31" s="16"/>
      <c r="P31" s="16"/>
      <c r="Q31" s="22"/>
      <c r="R31" s="201">
        <f t="shared" ref="R31" si="69">T31+Z31</f>
        <v>109592</v>
      </c>
      <c r="S31" s="16">
        <f>U31+AA31</f>
        <v>44</v>
      </c>
      <c r="T31" s="197">
        <v>3304</v>
      </c>
      <c r="U31" s="16">
        <f t="shared" ref="U31:U33" si="70">SUM(V31:Y31)</f>
        <v>44</v>
      </c>
      <c r="V31" s="16">
        <v>5</v>
      </c>
      <c r="W31" s="16">
        <v>0</v>
      </c>
      <c r="X31" s="16">
        <f>23+2</f>
        <v>25</v>
      </c>
      <c r="Y31" s="16">
        <v>14</v>
      </c>
      <c r="Z31" s="197">
        <v>106288</v>
      </c>
      <c r="AA31" s="16">
        <f>SUM(AB31:AE31)</f>
        <v>0</v>
      </c>
      <c r="AB31" s="16"/>
      <c r="AC31" s="16"/>
      <c r="AD31" s="16"/>
      <c r="AE31" s="22"/>
      <c r="AF31" s="192">
        <f>AH31+AN31</f>
        <v>-1245</v>
      </c>
      <c r="AG31" s="16">
        <f>AI31+AO31</f>
        <v>-2</v>
      </c>
      <c r="AH31" s="197">
        <f>T31-F31</f>
        <v>174</v>
      </c>
      <c r="AI31" s="16">
        <f>SUM(AJ31:AM31)</f>
        <v>-2</v>
      </c>
      <c r="AJ31" s="16">
        <f>V31-H31</f>
        <v>-18</v>
      </c>
      <c r="AK31" s="16">
        <f>W31-I31</f>
        <v>-3</v>
      </c>
      <c r="AL31" s="16">
        <f>X31-J31</f>
        <v>13</v>
      </c>
      <c r="AM31" s="16">
        <f>Y31-K31</f>
        <v>6</v>
      </c>
      <c r="AN31" s="197">
        <f>Z31-L31</f>
        <v>-1419</v>
      </c>
      <c r="AO31" s="16">
        <f>SUM(AP31:AS31)</f>
        <v>0</v>
      </c>
      <c r="AP31" s="16">
        <f t="shared" ref="AP31:AS33" si="71">AB31-N31</f>
        <v>0</v>
      </c>
      <c r="AQ31" s="16">
        <f t="shared" si="71"/>
        <v>0</v>
      </c>
      <c r="AR31" s="16">
        <f t="shared" si="71"/>
        <v>0</v>
      </c>
      <c r="AS31" s="22">
        <f t="shared" si="71"/>
        <v>0</v>
      </c>
    </row>
    <row r="32" spans="1:51" s="35" customFormat="1" ht="24" customHeight="1" x14ac:dyDescent="0.25">
      <c r="A32" s="167"/>
      <c r="B32" s="170"/>
      <c r="C32" s="36" t="s">
        <v>3</v>
      </c>
      <c r="D32" s="174"/>
      <c r="E32" s="16">
        <f t="shared" ref="E32:E33" si="72">G32+M32</f>
        <v>290</v>
      </c>
      <c r="F32" s="176"/>
      <c r="G32" s="16">
        <v>290</v>
      </c>
      <c r="H32" s="16">
        <v>110</v>
      </c>
      <c r="I32" s="16">
        <v>8</v>
      </c>
      <c r="J32" s="16">
        <v>137</v>
      </c>
      <c r="K32" s="16">
        <v>35</v>
      </c>
      <c r="L32" s="176"/>
      <c r="M32" s="16">
        <f t="shared" si="68"/>
        <v>0</v>
      </c>
      <c r="N32" s="16"/>
      <c r="O32" s="16"/>
      <c r="P32" s="16"/>
      <c r="Q32" s="22"/>
      <c r="R32" s="174"/>
      <c r="S32" s="16">
        <f t="shared" ref="S32:S33" si="73">U32+AA32</f>
        <v>298</v>
      </c>
      <c r="T32" s="176"/>
      <c r="U32" s="16">
        <f t="shared" si="70"/>
        <v>298</v>
      </c>
      <c r="V32" s="16">
        <v>96</v>
      </c>
      <c r="W32" s="16">
        <v>6</v>
      </c>
      <c r="X32" s="16">
        <f>43+22</f>
        <v>65</v>
      </c>
      <c r="Y32" s="16">
        <v>131</v>
      </c>
      <c r="Z32" s="176"/>
      <c r="AA32" s="16">
        <f t="shared" ref="AA32:AA33" si="74">SUM(AB32:AE32)</f>
        <v>0</v>
      </c>
      <c r="AB32" s="16"/>
      <c r="AC32" s="16"/>
      <c r="AD32" s="16"/>
      <c r="AE32" s="22"/>
      <c r="AF32" s="193"/>
      <c r="AG32" s="16">
        <f>AI32+AO32</f>
        <v>8</v>
      </c>
      <c r="AH32" s="176"/>
      <c r="AI32" s="16">
        <f>SUM(AJ32:AM32)</f>
        <v>8</v>
      </c>
      <c r="AJ32" s="16">
        <f t="shared" ref="AJ32:AM33" si="75">V32-H32</f>
        <v>-14</v>
      </c>
      <c r="AK32" s="16">
        <f t="shared" si="75"/>
        <v>-2</v>
      </c>
      <c r="AL32" s="16">
        <f t="shared" si="75"/>
        <v>-72</v>
      </c>
      <c r="AM32" s="16">
        <f t="shared" si="75"/>
        <v>96</v>
      </c>
      <c r="AN32" s="176"/>
      <c r="AO32" s="16">
        <f>SUM(AP32:AS32)</f>
        <v>0</v>
      </c>
      <c r="AP32" s="16">
        <f t="shared" si="71"/>
        <v>0</v>
      </c>
      <c r="AQ32" s="16">
        <f t="shared" si="71"/>
        <v>0</v>
      </c>
      <c r="AR32" s="16">
        <f t="shared" si="71"/>
        <v>0</v>
      </c>
      <c r="AS32" s="22">
        <f t="shared" si="71"/>
        <v>0</v>
      </c>
    </row>
    <row r="33" spans="1:46" s="35" customFormat="1" ht="24" customHeight="1" x14ac:dyDescent="0.25">
      <c r="A33" s="167"/>
      <c r="B33" s="170"/>
      <c r="C33" s="36" t="s">
        <v>13</v>
      </c>
      <c r="D33" s="175"/>
      <c r="E33" s="16">
        <f t="shared" si="72"/>
        <v>135535</v>
      </c>
      <c r="F33" s="177"/>
      <c r="G33" s="16">
        <v>12680</v>
      </c>
      <c r="H33" s="16">
        <v>132</v>
      </c>
      <c r="I33" s="16">
        <v>23</v>
      </c>
      <c r="J33" s="16">
        <v>1815</v>
      </c>
      <c r="K33" s="16">
        <v>10710</v>
      </c>
      <c r="L33" s="177"/>
      <c r="M33" s="16">
        <f t="shared" si="68"/>
        <v>122855</v>
      </c>
      <c r="N33" s="16"/>
      <c r="O33" s="16"/>
      <c r="P33" s="16"/>
      <c r="Q33" s="22">
        <v>122855</v>
      </c>
      <c r="R33" s="175"/>
      <c r="S33" s="16">
        <f t="shared" si="73"/>
        <v>133898</v>
      </c>
      <c r="T33" s="177"/>
      <c r="U33" s="16">
        <f t="shared" si="70"/>
        <v>12904</v>
      </c>
      <c r="V33" s="16">
        <f>5+33</f>
        <v>38</v>
      </c>
      <c r="W33" s="16">
        <f>2+9</f>
        <v>11</v>
      </c>
      <c r="X33" s="16">
        <f>304+32</f>
        <v>336</v>
      </c>
      <c r="Y33" s="16">
        <v>12519</v>
      </c>
      <c r="Z33" s="177"/>
      <c r="AA33" s="16">
        <f t="shared" si="74"/>
        <v>120994</v>
      </c>
      <c r="AB33" s="16"/>
      <c r="AC33" s="16"/>
      <c r="AD33" s="16"/>
      <c r="AE33" s="22">
        <v>120994</v>
      </c>
      <c r="AF33" s="194"/>
      <c r="AG33" s="16">
        <f>AI33+AO33</f>
        <v>-1637</v>
      </c>
      <c r="AH33" s="177"/>
      <c r="AI33" s="16">
        <f>SUM(AJ33:AM33)</f>
        <v>224</v>
      </c>
      <c r="AJ33" s="16">
        <f t="shared" si="75"/>
        <v>-94</v>
      </c>
      <c r="AK33" s="16">
        <f t="shared" si="75"/>
        <v>-12</v>
      </c>
      <c r="AL33" s="16">
        <f t="shared" si="75"/>
        <v>-1479</v>
      </c>
      <c r="AM33" s="16">
        <f t="shared" si="75"/>
        <v>1809</v>
      </c>
      <c r="AN33" s="177"/>
      <c r="AO33" s="16">
        <f>SUM(AP33:AS33)</f>
        <v>-1861</v>
      </c>
      <c r="AP33" s="16">
        <f t="shared" si="71"/>
        <v>0</v>
      </c>
      <c r="AQ33" s="16">
        <f t="shared" si="71"/>
        <v>0</v>
      </c>
      <c r="AR33" s="16">
        <f t="shared" si="71"/>
        <v>0</v>
      </c>
      <c r="AS33" s="22">
        <f t="shared" si="71"/>
        <v>-1861</v>
      </c>
    </row>
    <row r="34" spans="1:46" s="35" customFormat="1" ht="24" customHeight="1" x14ac:dyDescent="0.25">
      <c r="A34" s="254"/>
      <c r="B34" s="255"/>
      <c r="C34" s="43" t="s">
        <v>12</v>
      </c>
      <c r="D34" s="25">
        <f t="shared" ref="D34:Q34" si="76">SUM(D31:D33)</f>
        <v>110837</v>
      </c>
      <c r="E34" s="26">
        <f t="shared" si="76"/>
        <v>135871</v>
      </c>
      <c r="F34" s="26">
        <f t="shared" si="76"/>
        <v>3130</v>
      </c>
      <c r="G34" s="26">
        <f t="shared" si="76"/>
        <v>13016</v>
      </c>
      <c r="H34" s="26">
        <f t="shared" si="76"/>
        <v>265</v>
      </c>
      <c r="I34" s="26">
        <f t="shared" si="76"/>
        <v>34</v>
      </c>
      <c r="J34" s="26">
        <f t="shared" si="76"/>
        <v>1964</v>
      </c>
      <c r="K34" s="26">
        <f t="shared" si="76"/>
        <v>10753</v>
      </c>
      <c r="L34" s="26">
        <f t="shared" si="76"/>
        <v>107707</v>
      </c>
      <c r="M34" s="26">
        <f t="shared" si="76"/>
        <v>122855</v>
      </c>
      <c r="N34" s="26">
        <f t="shared" si="76"/>
        <v>0</v>
      </c>
      <c r="O34" s="26">
        <f t="shared" si="76"/>
        <v>0</v>
      </c>
      <c r="P34" s="26">
        <f t="shared" si="76"/>
        <v>0</v>
      </c>
      <c r="Q34" s="27">
        <f t="shared" si="76"/>
        <v>122855</v>
      </c>
      <c r="R34" s="25">
        <f t="shared" ref="R34:AE34" si="77">SUM(R31:R33)</f>
        <v>109592</v>
      </c>
      <c r="S34" s="26">
        <f t="shared" si="77"/>
        <v>134240</v>
      </c>
      <c r="T34" s="26">
        <f t="shared" si="77"/>
        <v>3304</v>
      </c>
      <c r="U34" s="26">
        <f t="shared" si="77"/>
        <v>13246</v>
      </c>
      <c r="V34" s="26">
        <f t="shared" si="77"/>
        <v>139</v>
      </c>
      <c r="W34" s="26">
        <f t="shared" si="77"/>
        <v>17</v>
      </c>
      <c r="X34" s="26">
        <f t="shared" si="77"/>
        <v>426</v>
      </c>
      <c r="Y34" s="26">
        <f t="shared" si="77"/>
        <v>12664</v>
      </c>
      <c r="Z34" s="26">
        <f t="shared" si="77"/>
        <v>106288</v>
      </c>
      <c r="AA34" s="26">
        <f t="shared" si="77"/>
        <v>120994</v>
      </c>
      <c r="AB34" s="26">
        <f t="shared" si="77"/>
        <v>0</v>
      </c>
      <c r="AC34" s="26">
        <f t="shared" si="77"/>
        <v>0</v>
      </c>
      <c r="AD34" s="26">
        <f t="shared" si="77"/>
        <v>0</v>
      </c>
      <c r="AE34" s="27">
        <f t="shared" si="77"/>
        <v>120994</v>
      </c>
      <c r="AF34" s="44">
        <f t="shared" ref="AF34:AS34" si="78">SUM(AF31:AF33)</f>
        <v>-1245</v>
      </c>
      <c r="AG34" s="26">
        <f t="shared" si="78"/>
        <v>-1631</v>
      </c>
      <c r="AH34" s="26">
        <f t="shared" si="78"/>
        <v>174</v>
      </c>
      <c r="AI34" s="26">
        <f t="shared" si="78"/>
        <v>230</v>
      </c>
      <c r="AJ34" s="26">
        <f t="shared" si="78"/>
        <v>-126</v>
      </c>
      <c r="AK34" s="26">
        <f t="shared" si="78"/>
        <v>-17</v>
      </c>
      <c r="AL34" s="26">
        <f t="shared" si="78"/>
        <v>-1538</v>
      </c>
      <c r="AM34" s="26">
        <f t="shared" si="78"/>
        <v>1911</v>
      </c>
      <c r="AN34" s="26">
        <f t="shared" si="78"/>
        <v>-1419</v>
      </c>
      <c r="AO34" s="26">
        <f t="shared" si="78"/>
        <v>-1861</v>
      </c>
      <c r="AP34" s="26">
        <f t="shared" si="78"/>
        <v>0</v>
      </c>
      <c r="AQ34" s="26">
        <f t="shared" si="78"/>
        <v>0</v>
      </c>
      <c r="AR34" s="26">
        <f t="shared" si="78"/>
        <v>0</v>
      </c>
      <c r="AS34" s="27">
        <f t="shared" si="78"/>
        <v>-1861</v>
      </c>
    </row>
    <row r="35" spans="1:46" s="35" customFormat="1" ht="24" customHeight="1" x14ac:dyDescent="0.25">
      <c r="A35" s="166">
        <v>8</v>
      </c>
      <c r="B35" s="169" t="s">
        <v>31</v>
      </c>
      <c r="C35" s="36" t="s">
        <v>2</v>
      </c>
      <c r="D35" s="201">
        <f t="shared" ref="D35" si="79">F35+L35</f>
        <v>225479</v>
      </c>
      <c r="E35" s="16">
        <f t="shared" ref="E35:E37" si="80">G35+M35</f>
        <v>352</v>
      </c>
      <c r="F35" s="197">
        <v>10950</v>
      </c>
      <c r="G35" s="16">
        <f>SUM(H35:K35)</f>
        <v>352</v>
      </c>
      <c r="H35" s="16">
        <v>26</v>
      </c>
      <c r="I35" s="16">
        <v>0</v>
      </c>
      <c r="J35" s="16">
        <v>62</v>
      </c>
      <c r="K35" s="16">
        <v>264</v>
      </c>
      <c r="L35" s="197">
        <v>214529</v>
      </c>
      <c r="M35" s="16">
        <f>SUM(N35:Q35)</f>
        <v>0</v>
      </c>
      <c r="N35" s="16"/>
      <c r="O35" s="16"/>
      <c r="P35" s="16"/>
      <c r="Q35" s="22"/>
      <c r="R35" s="201">
        <f t="shared" ref="R35:S37" si="81">T35+Z35</f>
        <v>227319</v>
      </c>
      <c r="S35" s="16">
        <f t="shared" si="81"/>
        <v>348</v>
      </c>
      <c r="T35" s="197">
        <v>11578</v>
      </c>
      <c r="U35" s="16">
        <f>SUM(V35:Y35)</f>
        <v>348</v>
      </c>
      <c r="V35" s="16">
        <v>26</v>
      </c>
      <c r="W35" s="16">
        <v>0</v>
      </c>
      <c r="X35" s="16">
        <v>60</v>
      </c>
      <c r="Y35" s="16">
        <v>262</v>
      </c>
      <c r="Z35" s="197">
        <v>215741</v>
      </c>
      <c r="AA35" s="16">
        <v>0</v>
      </c>
      <c r="AB35" s="16"/>
      <c r="AC35" s="16"/>
      <c r="AD35" s="16"/>
      <c r="AE35" s="22"/>
      <c r="AF35" s="192">
        <f t="shared" ref="AF35:AG37" si="82">AH35+AN35</f>
        <v>1840</v>
      </c>
      <c r="AG35" s="16">
        <f t="shared" si="82"/>
        <v>-4</v>
      </c>
      <c r="AH35" s="197">
        <f>T35-F35</f>
        <v>628</v>
      </c>
      <c r="AI35" s="16">
        <f>SUM(AJ35:AM35)</f>
        <v>-4</v>
      </c>
      <c r="AJ35" s="16">
        <f t="shared" ref="AJ35:AN37" si="83">V35-H35</f>
        <v>0</v>
      </c>
      <c r="AK35" s="16">
        <f t="shared" si="83"/>
        <v>0</v>
      </c>
      <c r="AL35" s="16">
        <f t="shared" si="83"/>
        <v>-2</v>
      </c>
      <c r="AM35" s="16">
        <f t="shared" si="83"/>
        <v>-2</v>
      </c>
      <c r="AN35" s="197">
        <f t="shared" si="83"/>
        <v>1212</v>
      </c>
      <c r="AO35" s="16">
        <f>SUM(AP35:AS35)</f>
        <v>0</v>
      </c>
      <c r="AP35" s="16">
        <f t="shared" ref="AP35:AS37" si="84">AB35-N35</f>
        <v>0</v>
      </c>
      <c r="AQ35" s="16">
        <f t="shared" si="84"/>
        <v>0</v>
      </c>
      <c r="AR35" s="16">
        <f t="shared" si="84"/>
        <v>0</v>
      </c>
      <c r="AS35" s="22">
        <f t="shared" si="84"/>
        <v>0</v>
      </c>
    </row>
    <row r="36" spans="1:46" s="35" customFormat="1" ht="24" customHeight="1" x14ac:dyDescent="0.25">
      <c r="A36" s="167"/>
      <c r="B36" s="170"/>
      <c r="C36" s="36" t="s">
        <v>3</v>
      </c>
      <c r="D36" s="174"/>
      <c r="E36" s="16">
        <f t="shared" si="80"/>
        <v>1433</v>
      </c>
      <c r="F36" s="176"/>
      <c r="G36" s="16">
        <f>SUM(H36:K36)</f>
        <v>1433</v>
      </c>
      <c r="H36" s="16">
        <v>45</v>
      </c>
      <c r="I36" s="16">
        <v>18</v>
      </c>
      <c r="J36" s="16">
        <v>332</v>
      </c>
      <c r="K36" s="16">
        <v>1038</v>
      </c>
      <c r="L36" s="176"/>
      <c r="M36" s="16">
        <f>SUM(N36:Q36)</f>
        <v>0</v>
      </c>
      <c r="N36" s="16"/>
      <c r="O36" s="16"/>
      <c r="P36" s="16"/>
      <c r="Q36" s="22"/>
      <c r="R36" s="174"/>
      <c r="S36" s="16">
        <f t="shared" si="81"/>
        <v>1425</v>
      </c>
      <c r="T36" s="176"/>
      <c r="U36" s="16">
        <f>SUM(V36:Y36)</f>
        <v>1425</v>
      </c>
      <c r="V36" s="16">
        <v>45</v>
      </c>
      <c r="W36" s="16">
        <v>18</v>
      </c>
      <c r="X36" s="16">
        <v>338</v>
      </c>
      <c r="Y36" s="16">
        <v>1024</v>
      </c>
      <c r="Z36" s="176"/>
      <c r="AA36" s="16">
        <v>0</v>
      </c>
      <c r="AB36" s="16"/>
      <c r="AC36" s="16"/>
      <c r="AD36" s="16"/>
      <c r="AE36" s="22"/>
      <c r="AF36" s="193"/>
      <c r="AG36" s="16">
        <f t="shared" si="82"/>
        <v>-8</v>
      </c>
      <c r="AH36" s="176"/>
      <c r="AI36" s="16">
        <f>SUM(AJ36:AM36)</f>
        <v>-8</v>
      </c>
      <c r="AJ36" s="16">
        <f t="shared" si="83"/>
        <v>0</v>
      </c>
      <c r="AK36" s="16">
        <f t="shared" si="83"/>
        <v>0</v>
      </c>
      <c r="AL36" s="16">
        <f t="shared" si="83"/>
        <v>6</v>
      </c>
      <c r="AM36" s="16">
        <f t="shared" si="83"/>
        <v>-14</v>
      </c>
      <c r="AN36" s="176"/>
      <c r="AO36" s="16">
        <f>SUM(AP36:AS36)</f>
        <v>0</v>
      </c>
      <c r="AP36" s="16">
        <f t="shared" si="84"/>
        <v>0</v>
      </c>
      <c r="AQ36" s="16">
        <f t="shared" si="84"/>
        <v>0</v>
      </c>
      <c r="AR36" s="16">
        <f t="shared" si="84"/>
        <v>0</v>
      </c>
      <c r="AS36" s="22">
        <f t="shared" si="84"/>
        <v>0</v>
      </c>
    </row>
    <row r="37" spans="1:46" s="35" customFormat="1" ht="24" customHeight="1" x14ac:dyDescent="0.25">
      <c r="A37" s="167"/>
      <c r="B37" s="170"/>
      <c r="C37" s="36" t="s">
        <v>13</v>
      </c>
      <c r="D37" s="175"/>
      <c r="E37" s="16">
        <f t="shared" si="80"/>
        <v>261159</v>
      </c>
      <c r="F37" s="177"/>
      <c r="G37" s="16">
        <f>SUM(H37:K37)</f>
        <v>46630</v>
      </c>
      <c r="H37" s="16">
        <v>366</v>
      </c>
      <c r="I37" s="16">
        <v>84</v>
      </c>
      <c r="J37" s="16">
        <v>5792</v>
      </c>
      <c r="K37" s="16">
        <v>40388</v>
      </c>
      <c r="L37" s="177"/>
      <c r="M37" s="16">
        <f>SUM(N37:Q37)</f>
        <v>214529</v>
      </c>
      <c r="N37" s="16"/>
      <c r="O37" s="16"/>
      <c r="P37" s="16">
        <v>97</v>
      </c>
      <c r="Q37" s="22">
        <v>214432</v>
      </c>
      <c r="R37" s="175"/>
      <c r="S37" s="16">
        <f t="shared" si="81"/>
        <v>262816</v>
      </c>
      <c r="T37" s="177"/>
      <c r="U37" s="16">
        <f>SUM(V37:Y37)</f>
        <v>46713</v>
      </c>
      <c r="V37" s="16">
        <v>378</v>
      </c>
      <c r="W37" s="16">
        <v>85</v>
      </c>
      <c r="X37" s="16">
        <v>5821</v>
      </c>
      <c r="Y37" s="16">
        <v>40429</v>
      </c>
      <c r="Z37" s="177"/>
      <c r="AA37" s="16">
        <f>AE37+AD37</f>
        <v>216103</v>
      </c>
      <c r="AB37" s="16"/>
      <c r="AC37" s="16"/>
      <c r="AD37" s="16">
        <v>97</v>
      </c>
      <c r="AE37" s="22">
        <v>216006</v>
      </c>
      <c r="AF37" s="194"/>
      <c r="AG37" s="16">
        <f t="shared" si="82"/>
        <v>1657</v>
      </c>
      <c r="AH37" s="177"/>
      <c r="AI37" s="16">
        <f>SUM(AJ37:AM37)</f>
        <v>83</v>
      </c>
      <c r="AJ37" s="16">
        <f t="shared" si="83"/>
        <v>12</v>
      </c>
      <c r="AK37" s="16">
        <f t="shared" si="83"/>
        <v>1</v>
      </c>
      <c r="AL37" s="16">
        <f t="shared" si="83"/>
        <v>29</v>
      </c>
      <c r="AM37" s="16">
        <f t="shared" si="83"/>
        <v>41</v>
      </c>
      <c r="AN37" s="177"/>
      <c r="AO37" s="16">
        <f>SUM(AP37:AS37)</f>
        <v>1574</v>
      </c>
      <c r="AP37" s="16">
        <f t="shared" si="84"/>
        <v>0</v>
      </c>
      <c r="AQ37" s="16">
        <f t="shared" si="84"/>
        <v>0</v>
      </c>
      <c r="AR37" s="16">
        <f t="shared" si="84"/>
        <v>0</v>
      </c>
      <c r="AS37" s="22">
        <f t="shared" si="84"/>
        <v>1574</v>
      </c>
    </row>
    <row r="38" spans="1:46" s="35" customFormat="1" ht="24" customHeight="1" x14ac:dyDescent="0.25">
      <c r="A38" s="254"/>
      <c r="B38" s="255"/>
      <c r="C38" s="43" t="s">
        <v>12</v>
      </c>
      <c r="D38" s="25">
        <f t="shared" ref="D38" si="85">SUM(D35:D37)</f>
        <v>225479</v>
      </c>
      <c r="E38" s="26">
        <f>SUM(E35:E37)</f>
        <v>262944</v>
      </c>
      <c r="F38" s="26">
        <f t="shared" ref="F38:Q38" si="86">SUM(F35:F37)</f>
        <v>10950</v>
      </c>
      <c r="G38" s="26">
        <f t="shared" si="86"/>
        <v>48415</v>
      </c>
      <c r="H38" s="26">
        <f t="shared" si="86"/>
        <v>437</v>
      </c>
      <c r="I38" s="26">
        <f t="shared" si="86"/>
        <v>102</v>
      </c>
      <c r="J38" s="26">
        <f t="shared" si="86"/>
        <v>6186</v>
      </c>
      <c r="K38" s="26">
        <f t="shared" si="86"/>
        <v>41690</v>
      </c>
      <c r="L38" s="26">
        <f t="shared" si="86"/>
        <v>214529</v>
      </c>
      <c r="M38" s="26">
        <f t="shared" si="86"/>
        <v>214529</v>
      </c>
      <c r="N38" s="26">
        <f t="shared" si="86"/>
        <v>0</v>
      </c>
      <c r="O38" s="26">
        <f t="shared" si="86"/>
        <v>0</v>
      </c>
      <c r="P38" s="26">
        <f t="shared" si="86"/>
        <v>97</v>
      </c>
      <c r="Q38" s="27">
        <f t="shared" si="86"/>
        <v>214432</v>
      </c>
      <c r="R38" s="25">
        <f t="shared" ref="R38:AE38" si="87">SUM(R35:R37)</f>
        <v>227319</v>
      </c>
      <c r="S38" s="26">
        <f>SUM(S35:S37)</f>
        <v>264589</v>
      </c>
      <c r="T38" s="26">
        <f t="shared" si="87"/>
        <v>11578</v>
      </c>
      <c r="U38" s="26">
        <f t="shared" si="87"/>
        <v>48486</v>
      </c>
      <c r="V38" s="26">
        <f t="shared" si="87"/>
        <v>449</v>
      </c>
      <c r="W38" s="26">
        <f t="shared" si="87"/>
        <v>103</v>
      </c>
      <c r="X38" s="26">
        <f t="shared" si="87"/>
        <v>6219</v>
      </c>
      <c r="Y38" s="26">
        <f t="shared" si="87"/>
        <v>41715</v>
      </c>
      <c r="Z38" s="26">
        <f t="shared" si="87"/>
        <v>215741</v>
      </c>
      <c r="AA38" s="26">
        <f t="shared" si="87"/>
        <v>216103</v>
      </c>
      <c r="AB38" s="26">
        <f t="shared" si="87"/>
        <v>0</v>
      </c>
      <c r="AC38" s="26">
        <f t="shared" si="87"/>
        <v>0</v>
      </c>
      <c r="AD38" s="26">
        <f t="shared" si="87"/>
        <v>97</v>
      </c>
      <c r="AE38" s="27">
        <f t="shared" si="87"/>
        <v>216006</v>
      </c>
      <c r="AF38" s="44">
        <f t="shared" ref="AF38:AS38" si="88">SUM(AF35:AF37)</f>
        <v>1840</v>
      </c>
      <c r="AG38" s="26">
        <f t="shared" si="88"/>
        <v>1645</v>
      </c>
      <c r="AH38" s="26">
        <f t="shared" si="88"/>
        <v>628</v>
      </c>
      <c r="AI38" s="26">
        <f t="shared" si="88"/>
        <v>71</v>
      </c>
      <c r="AJ38" s="26">
        <f t="shared" si="88"/>
        <v>12</v>
      </c>
      <c r="AK38" s="26">
        <f t="shared" si="88"/>
        <v>1</v>
      </c>
      <c r="AL38" s="26">
        <f t="shared" si="88"/>
        <v>33</v>
      </c>
      <c r="AM38" s="26">
        <f t="shared" si="88"/>
        <v>25</v>
      </c>
      <c r="AN38" s="26">
        <f t="shared" si="88"/>
        <v>1212</v>
      </c>
      <c r="AO38" s="26">
        <f t="shared" si="88"/>
        <v>1574</v>
      </c>
      <c r="AP38" s="26">
        <f t="shared" si="88"/>
        <v>0</v>
      </c>
      <c r="AQ38" s="26">
        <f t="shared" si="88"/>
        <v>0</v>
      </c>
      <c r="AR38" s="26">
        <f t="shared" si="88"/>
        <v>0</v>
      </c>
      <c r="AS38" s="27">
        <f t="shared" si="88"/>
        <v>1574</v>
      </c>
    </row>
    <row r="39" spans="1:46" s="35" customFormat="1" ht="24" customHeight="1" x14ac:dyDescent="0.25">
      <c r="A39" s="166">
        <v>9</v>
      </c>
      <c r="B39" s="169" t="s">
        <v>32</v>
      </c>
      <c r="C39" s="36" t="s">
        <v>2</v>
      </c>
      <c r="D39" s="201">
        <f t="shared" ref="D39" si="89">F39+L39</f>
        <v>211519</v>
      </c>
      <c r="E39" s="16">
        <f t="shared" ref="E39:E41" si="90">G39+M39</f>
        <v>30</v>
      </c>
      <c r="F39" s="197">
        <v>5082</v>
      </c>
      <c r="G39" s="16">
        <f>SUM(H39:K39)</f>
        <v>30</v>
      </c>
      <c r="H39" s="16">
        <v>7</v>
      </c>
      <c r="I39" s="16">
        <v>0</v>
      </c>
      <c r="J39" s="16">
        <v>18</v>
      </c>
      <c r="K39" s="16">
        <v>5</v>
      </c>
      <c r="L39" s="197">
        <v>206437</v>
      </c>
      <c r="M39" s="16">
        <f>SUM(N39:Q39)</f>
        <v>0</v>
      </c>
      <c r="N39" s="16"/>
      <c r="O39" s="16"/>
      <c r="P39" s="16"/>
      <c r="Q39" s="22"/>
      <c r="R39" s="201">
        <f t="shared" ref="R39:S40" si="91">T39+Z39</f>
        <v>211632</v>
      </c>
      <c r="S39" s="16">
        <f t="shared" si="91"/>
        <v>30</v>
      </c>
      <c r="T39" s="197">
        <v>4298</v>
      </c>
      <c r="U39" s="16">
        <f>SUM(V39:Y39)</f>
        <v>30</v>
      </c>
      <c r="V39" s="16">
        <v>7</v>
      </c>
      <c r="W39" s="16">
        <v>0</v>
      </c>
      <c r="X39" s="16">
        <v>18</v>
      </c>
      <c r="Y39" s="16">
        <v>5</v>
      </c>
      <c r="Z39" s="197">
        <v>207334</v>
      </c>
      <c r="AA39" s="16">
        <f>SUM(AB39:AE39)</f>
        <v>0</v>
      </c>
      <c r="AB39" s="16"/>
      <c r="AC39" s="16"/>
      <c r="AD39" s="16"/>
      <c r="AE39" s="22"/>
      <c r="AF39" s="192">
        <f t="shared" ref="AF39:AG41" si="92">AH39+AN39</f>
        <v>113</v>
      </c>
      <c r="AG39" s="16">
        <f t="shared" si="92"/>
        <v>0</v>
      </c>
      <c r="AH39" s="197">
        <f>T39-F39</f>
        <v>-784</v>
      </c>
      <c r="AI39" s="16">
        <f>SUM(AJ39:AM39)</f>
        <v>0</v>
      </c>
      <c r="AJ39" s="16">
        <f t="shared" ref="AJ39:AN41" si="93">V39-H39</f>
        <v>0</v>
      </c>
      <c r="AK39" s="16">
        <f t="shared" si="93"/>
        <v>0</v>
      </c>
      <c r="AL39" s="16">
        <f t="shared" si="93"/>
        <v>0</v>
      </c>
      <c r="AM39" s="16">
        <f t="shared" si="93"/>
        <v>0</v>
      </c>
      <c r="AN39" s="197">
        <f t="shared" si="93"/>
        <v>897</v>
      </c>
      <c r="AO39" s="16">
        <f>SUM(AP39:AS39)</f>
        <v>0</v>
      </c>
      <c r="AP39" s="16">
        <f t="shared" ref="AP39:AS41" si="94">AB39-N39</f>
        <v>0</v>
      </c>
      <c r="AQ39" s="16">
        <f t="shared" si="94"/>
        <v>0</v>
      </c>
      <c r="AR39" s="16">
        <f t="shared" si="94"/>
        <v>0</v>
      </c>
      <c r="AS39" s="22">
        <f t="shared" si="94"/>
        <v>0</v>
      </c>
    </row>
    <row r="40" spans="1:46" s="35" customFormat="1" ht="24" customHeight="1" x14ac:dyDescent="0.25">
      <c r="A40" s="167"/>
      <c r="B40" s="170"/>
      <c r="C40" s="36" t="s">
        <v>3</v>
      </c>
      <c r="D40" s="174"/>
      <c r="E40" s="16">
        <f t="shared" si="90"/>
        <v>611</v>
      </c>
      <c r="F40" s="176"/>
      <c r="G40" s="16">
        <f>SUM(H40:K40)</f>
        <v>611</v>
      </c>
      <c r="H40" s="16">
        <v>5</v>
      </c>
      <c r="I40" s="16">
        <v>19</v>
      </c>
      <c r="J40" s="16">
        <v>176</v>
      </c>
      <c r="K40" s="16">
        <v>411</v>
      </c>
      <c r="L40" s="176"/>
      <c r="M40" s="16">
        <f>SUM(N40:Q40)</f>
        <v>0</v>
      </c>
      <c r="N40" s="16"/>
      <c r="O40" s="16"/>
      <c r="P40" s="16"/>
      <c r="Q40" s="22"/>
      <c r="R40" s="174"/>
      <c r="S40" s="16">
        <f t="shared" si="91"/>
        <v>617</v>
      </c>
      <c r="T40" s="176"/>
      <c r="U40" s="16">
        <f>SUM(V40:Y40)</f>
        <v>617</v>
      </c>
      <c r="V40" s="16">
        <v>5</v>
      </c>
      <c r="W40" s="16">
        <v>21</v>
      </c>
      <c r="X40" s="16">
        <v>180</v>
      </c>
      <c r="Y40" s="16">
        <v>411</v>
      </c>
      <c r="Z40" s="176"/>
      <c r="AA40" s="16">
        <f>SUM(AB40:AE40)</f>
        <v>0</v>
      </c>
      <c r="AB40" s="16"/>
      <c r="AC40" s="16"/>
      <c r="AD40" s="16"/>
      <c r="AE40" s="22"/>
      <c r="AF40" s="193"/>
      <c r="AG40" s="16">
        <f t="shared" si="92"/>
        <v>6</v>
      </c>
      <c r="AH40" s="176"/>
      <c r="AI40" s="16">
        <f>SUM(AJ40:AM40)</f>
        <v>6</v>
      </c>
      <c r="AJ40" s="16">
        <f t="shared" si="93"/>
        <v>0</v>
      </c>
      <c r="AK40" s="16">
        <f t="shared" si="93"/>
        <v>2</v>
      </c>
      <c r="AL40" s="16">
        <f t="shared" si="93"/>
        <v>4</v>
      </c>
      <c r="AM40" s="16">
        <f t="shared" si="93"/>
        <v>0</v>
      </c>
      <c r="AN40" s="176"/>
      <c r="AO40" s="16">
        <f>SUM(AP40:AS40)</f>
        <v>0</v>
      </c>
      <c r="AP40" s="16">
        <f t="shared" si="94"/>
        <v>0</v>
      </c>
      <c r="AQ40" s="16">
        <f t="shared" si="94"/>
        <v>0</v>
      </c>
      <c r="AR40" s="16">
        <f t="shared" si="94"/>
        <v>0</v>
      </c>
      <c r="AS40" s="22">
        <f t="shared" si="94"/>
        <v>0</v>
      </c>
    </row>
    <row r="41" spans="1:46" s="35" customFormat="1" ht="24" customHeight="1" x14ac:dyDescent="0.25">
      <c r="A41" s="167"/>
      <c r="B41" s="170"/>
      <c r="C41" s="36" t="s">
        <v>13</v>
      </c>
      <c r="D41" s="175"/>
      <c r="E41" s="16">
        <f t="shared" si="90"/>
        <v>230919</v>
      </c>
      <c r="F41" s="177"/>
      <c r="G41" s="16">
        <f>SUM(H41:K41)</f>
        <v>17779</v>
      </c>
      <c r="H41" s="16">
        <v>0</v>
      </c>
      <c r="I41" s="16">
        <v>23</v>
      </c>
      <c r="J41" s="16">
        <v>589</v>
      </c>
      <c r="K41" s="16">
        <v>17167</v>
      </c>
      <c r="L41" s="177"/>
      <c r="M41" s="16">
        <f>SUM(N41:Q41)</f>
        <v>213140</v>
      </c>
      <c r="N41" s="16"/>
      <c r="O41" s="16"/>
      <c r="P41" s="16"/>
      <c r="Q41" s="22">
        <v>213140</v>
      </c>
      <c r="R41" s="175"/>
      <c r="S41" s="16">
        <f>U41+AA41</f>
        <v>234007</v>
      </c>
      <c r="T41" s="177"/>
      <c r="U41" s="16">
        <f>SUM(V41:Y41)</f>
        <v>19615</v>
      </c>
      <c r="V41" s="16">
        <v>0</v>
      </c>
      <c r="W41" s="16">
        <v>23</v>
      </c>
      <c r="X41" s="16">
        <v>598</v>
      </c>
      <c r="Y41" s="16">
        <f>17848+1146</f>
        <v>18994</v>
      </c>
      <c r="Z41" s="177"/>
      <c r="AA41" s="16">
        <f>SUM(AB41:AE41)</f>
        <v>214392</v>
      </c>
      <c r="AB41" s="16"/>
      <c r="AC41" s="16"/>
      <c r="AD41" s="16"/>
      <c r="AE41" s="22">
        <v>214392</v>
      </c>
      <c r="AF41" s="194"/>
      <c r="AG41" s="16">
        <f t="shared" si="92"/>
        <v>3088</v>
      </c>
      <c r="AH41" s="177"/>
      <c r="AI41" s="16">
        <f>SUM(AJ41:AM41)</f>
        <v>1836</v>
      </c>
      <c r="AJ41" s="16">
        <f t="shared" si="93"/>
        <v>0</v>
      </c>
      <c r="AK41" s="16">
        <f t="shared" si="93"/>
        <v>0</v>
      </c>
      <c r="AL41" s="16">
        <f t="shared" si="93"/>
        <v>9</v>
      </c>
      <c r="AM41" s="16">
        <f t="shared" si="93"/>
        <v>1827</v>
      </c>
      <c r="AN41" s="177"/>
      <c r="AO41" s="16">
        <f>SUM(AP41:AS41)</f>
        <v>1252</v>
      </c>
      <c r="AP41" s="16">
        <f t="shared" si="94"/>
        <v>0</v>
      </c>
      <c r="AQ41" s="16">
        <f t="shared" si="94"/>
        <v>0</v>
      </c>
      <c r="AR41" s="16">
        <f t="shared" si="94"/>
        <v>0</v>
      </c>
      <c r="AS41" s="22">
        <f t="shared" si="94"/>
        <v>1252</v>
      </c>
    </row>
    <row r="42" spans="1:46" s="35" customFormat="1" ht="24" customHeight="1" x14ac:dyDescent="0.25">
      <c r="A42" s="254"/>
      <c r="B42" s="255"/>
      <c r="C42" s="43" t="s">
        <v>12</v>
      </c>
      <c r="D42" s="25">
        <f t="shared" ref="D42:Q42" si="95">SUM(D39:D41)</f>
        <v>211519</v>
      </c>
      <c r="E42" s="26">
        <f t="shared" si="95"/>
        <v>231560</v>
      </c>
      <c r="F42" s="26">
        <f t="shared" si="95"/>
        <v>5082</v>
      </c>
      <c r="G42" s="26">
        <f t="shared" si="95"/>
        <v>18420</v>
      </c>
      <c r="H42" s="26">
        <f t="shared" si="95"/>
        <v>12</v>
      </c>
      <c r="I42" s="26">
        <f t="shared" si="95"/>
        <v>42</v>
      </c>
      <c r="J42" s="26">
        <f t="shared" si="95"/>
        <v>783</v>
      </c>
      <c r="K42" s="26">
        <f t="shared" si="95"/>
        <v>17583</v>
      </c>
      <c r="L42" s="26">
        <f t="shared" si="95"/>
        <v>206437</v>
      </c>
      <c r="M42" s="26">
        <f t="shared" si="95"/>
        <v>213140</v>
      </c>
      <c r="N42" s="26">
        <f t="shared" si="95"/>
        <v>0</v>
      </c>
      <c r="O42" s="26">
        <f t="shared" si="95"/>
        <v>0</v>
      </c>
      <c r="P42" s="26">
        <f t="shared" si="95"/>
        <v>0</v>
      </c>
      <c r="Q42" s="27">
        <f t="shared" si="95"/>
        <v>213140</v>
      </c>
      <c r="R42" s="25">
        <f t="shared" ref="R42:AE42" si="96">SUM(R39:R41)</f>
        <v>211632</v>
      </c>
      <c r="S42" s="26">
        <f>SUM(S39:S41)</f>
        <v>234654</v>
      </c>
      <c r="T42" s="26">
        <f t="shared" si="96"/>
        <v>4298</v>
      </c>
      <c r="U42" s="26">
        <f t="shared" si="96"/>
        <v>20262</v>
      </c>
      <c r="V42" s="26">
        <f t="shared" si="96"/>
        <v>12</v>
      </c>
      <c r="W42" s="26">
        <f t="shared" si="96"/>
        <v>44</v>
      </c>
      <c r="X42" s="26">
        <f t="shared" si="96"/>
        <v>796</v>
      </c>
      <c r="Y42" s="26">
        <f t="shared" si="96"/>
        <v>19410</v>
      </c>
      <c r="Z42" s="26">
        <f t="shared" si="96"/>
        <v>207334</v>
      </c>
      <c r="AA42" s="26">
        <f t="shared" si="96"/>
        <v>214392</v>
      </c>
      <c r="AB42" s="26">
        <f t="shared" si="96"/>
        <v>0</v>
      </c>
      <c r="AC42" s="26">
        <f t="shared" si="96"/>
        <v>0</v>
      </c>
      <c r="AD42" s="26">
        <f t="shared" si="96"/>
        <v>0</v>
      </c>
      <c r="AE42" s="27">
        <f t="shared" si="96"/>
        <v>214392</v>
      </c>
      <c r="AF42" s="44">
        <f t="shared" ref="AF42:AS42" si="97">SUM(AF39:AF41)</f>
        <v>113</v>
      </c>
      <c r="AG42" s="26">
        <f t="shared" si="97"/>
        <v>3094</v>
      </c>
      <c r="AH42" s="26">
        <f t="shared" si="97"/>
        <v>-784</v>
      </c>
      <c r="AI42" s="26">
        <f t="shared" si="97"/>
        <v>1842</v>
      </c>
      <c r="AJ42" s="26">
        <f t="shared" si="97"/>
        <v>0</v>
      </c>
      <c r="AK42" s="26">
        <f t="shared" si="97"/>
        <v>2</v>
      </c>
      <c r="AL42" s="26">
        <f t="shared" si="97"/>
        <v>13</v>
      </c>
      <c r="AM42" s="26">
        <f t="shared" si="97"/>
        <v>1827</v>
      </c>
      <c r="AN42" s="26">
        <f t="shared" si="97"/>
        <v>897</v>
      </c>
      <c r="AO42" s="26">
        <f t="shared" si="97"/>
        <v>1252</v>
      </c>
      <c r="AP42" s="26">
        <f t="shared" si="97"/>
        <v>0</v>
      </c>
      <c r="AQ42" s="26">
        <f t="shared" si="97"/>
        <v>0</v>
      </c>
      <c r="AR42" s="26">
        <f t="shared" si="97"/>
        <v>0</v>
      </c>
      <c r="AS42" s="27">
        <f t="shared" si="97"/>
        <v>1252</v>
      </c>
    </row>
    <row r="43" spans="1:46" s="35" customFormat="1" ht="24" customHeight="1" x14ac:dyDescent="0.25">
      <c r="A43" s="166">
        <v>10</v>
      </c>
      <c r="B43" s="169" t="s">
        <v>33</v>
      </c>
      <c r="C43" s="36" t="s">
        <v>2</v>
      </c>
      <c r="D43" s="201">
        <f t="shared" ref="D43" si="98">F43+L43</f>
        <v>321281</v>
      </c>
      <c r="E43" s="16">
        <f>G43+M43</f>
        <v>2</v>
      </c>
      <c r="F43" s="197">
        <v>8651</v>
      </c>
      <c r="G43" s="16">
        <f t="shared" ref="G43:G45" si="99">SUM(H43:K43)</f>
        <v>2</v>
      </c>
      <c r="H43" s="16">
        <v>2</v>
      </c>
      <c r="I43" s="16">
        <v>0</v>
      </c>
      <c r="J43" s="16">
        <v>0</v>
      </c>
      <c r="K43" s="16">
        <v>0</v>
      </c>
      <c r="L43" s="197">
        <v>312630</v>
      </c>
      <c r="M43" s="16">
        <f t="shared" ref="M43:M45" si="100">SUM(N43:Q43)</f>
        <v>0</v>
      </c>
      <c r="N43" s="16"/>
      <c r="O43" s="16"/>
      <c r="P43" s="16"/>
      <c r="Q43" s="22"/>
      <c r="R43" s="201">
        <f t="shared" ref="R43" si="101">T43+Z43</f>
        <v>316750</v>
      </c>
      <c r="S43" s="16">
        <f>U43+AA43</f>
        <v>2</v>
      </c>
      <c r="T43" s="197">
        <v>11079</v>
      </c>
      <c r="U43" s="16">
        <f t="shared" ref="U43:U45" si="102">SUM(V43:Y43)</f>
        <v>2</v>
      </c>
      <c r="V43" s="16">
        <v>2</v>
      </c>
      <c r="W43" s="16">
        <v>0</v>
      </c>
      <c r="X43" s="16">
        <v>0</v>
      </c>
      <c r="Y43" s="16">
        <v>0</v>
      </c>
      <c r="Z43" s="197">
        <v>305671</v>
      </c>
      <c r="AA43" s="38">
        <f t="shared" ref="AA43:AA45" si="103">SUM(AB43:AE43)</f>
        <v>0</v>
      </c>
      <c r="AB43" s="16"/>
      <c r="AC43" s="16"/>
      <c r="AD43" s="16"/>
      <c r="AE43" s="22"/>
      <c r="AF43" s="192">
        <f>AH43+AN43</f>
        <v>-4531</v>
      </c>
      <c r="AG43" s="16">
        <f>AI43+AO43</f>
        <v>0</v>
      </c>
      <c r="AH43" s="197">
        <f>T43-F43</f>
        <v>2428</v>
      </c>
      <c r="AI43" s="16">
        <f>SUM(AJ43:AM43)</f>
        <v>0</v>
      </c>
      <c r="AJ43" s="16">
        <f>V43-H43</f>
        <v>0</v>
      </c>
      <c r="AK43" s="16">
        <f>W43-I43</f>
        <v>0</v>
      </c>
      <c r="AL43" s="16">
        <f>X43-J43</f>
        <v>0</v>
      </c>
      <c r="AM43" s="16">
        <f>Y43-K43</f>
        <v>0</v>
      </c>
      <c r="AN43" s="197">
        <f>Z43-L43</f>
        <v>-6959</v>
      </c>
      <c r="AO43" s="16">
        <f>SUM(AP43:AS43)</f>
        <v>0</v>
      </c>
      <c r="AP43" s="16">
        <f t="shared" ref="AP43:AS45" si="104">AB43-N43</f>
        <v>0</v>
      </c>
      <c r="AQ43" s="16">
        <f t="shared" si="104"/>
        <v>0</v>
      </c>
      <c r="AR43" s="16">
        <f t="shared" si="104"/>
        <v>0</v>
      </c>
      <c r="AS43" s="22">
        <f t="shared" si="104"/>
        <v>0</v>
      </c>
    </row>
    <row r="44" spans="1:46" s="35" customFormat="1" ht="24" customHeight="1" x14ac:dyDescent="0.25">
      <c r="A44" s="167"/>
      <c r="B44" s="170"/>
      <c r="C44" s="36" t="s">
        <v>3</v>
      </c>
      <c r="D44" s="174"/>
      <c r="E44" s="16">
        <f t="shared" ref="E44:E45" si="105">G44+M44</f>
        <v>572</v>
      </c>
      <c r="F44" s="176"/>
      <c r="G44" s="16">
        <f t="shared" si="99"/>
        <v>572</v>
      </c>
      <c r="H44" s="16">
        <v>20</v>
      </c>
      <c r="I44" s="16">
        <v>23</v>
      </c>
      <c r="J44" s="16">
        <v>529</v>
      </c>
      <c r="K44" s="16">
        <v>0</v>
      </c>
      <c r="L44" s="176"/>
      <c r="M44" s="16">
        <f t="shared" si="100"/>
        <v>0</v>
      </c>
      <c r="N44" s="16"/>
      <c r="O44" s="16"/>
      <c r="P44" s="16"/>
      <c r="Q44" s="22"/>
      <c r="R44" s="174"/>
      <c r="S44" s="16">
        <f t="shared" ref="S44:S45" si="106">U44+AA44</f>
        <v>572</v>
      </c>
      <c r="T44" s="176"/>
      <c r="U44" s="16">
        <f t="shared" si="102"/>
        <v>572</v>
      </c>
      <c r="V44" s="16">
        <v>20</v>
      </c>
      <c r="W44" s="16">
        <v>23</v>
      </c>
      <c r="X44" s="16">
        <v>529</v>
      </c>
      <c r="Y44" s="16">
        <v>0</v>
      </c>
      <c r="Z44" s="176"/>
      <c r="AA44" s="38">
        <f t="shared" si="103"/>
        <v>0</v>
      </c>
      <c r="AB44" s="16"/>
      <c r="AC44" s="16"/>
      <c r="AD44" s="16"/>
      <c r="AE44" s="22"/>
      <c r="AF44" s="193"/>
      <c r="AG44" s="16">
        <f>AI44+AO44</f>
        <v>0</v>
      </c>
      <c r="AH44" s="176"/>
      <c r="AI44" s="16">
        <f>SUM(AJ44:AM44)</f>
        <v>0</v>
      </c>
      <c r="AJ44" s="16">
        <f t="shared" ref="AJ44:AM45" si="107">V44-H44</f>
        <v>0</v>
      </c>
      <c r="AK44" s="16">
        <f t="shared" si="107"/>
        <v>0</v>
      </c>
      <c r="AL44" s="16">
        <f t="shared" si="107"/>
        <v>0</v>
      </c>
      <c r="AM44" s="16">
        <f t="shared" si="107"/>
        <v>0</v>
      </c>
      <c r="AN44" s="176"/>
      <c r="AO44" s="16">
        <f>SUM(AP44:AS44)</f>
        <v>0</v>
      </c>
      <c r="AP44" s="16">
        <f t="shared" si="104"/>
        <v>0</v>
      </c>
      <c r="AQ44" s="16">
        <f t="shared" si="104"/>
        <v>0</v>
      </c>
      <c r="AR44" s="16">
        <f t="shared" si="104"/>
        <v>0</v>
      </c>
      <c r="AS44" s="22">
        <f t="shared" si="104"/>
        <v>0</v>
      </c>
    </row>
    <row r="45" spans="1:46" s="35" customFormat="1" ht="24" customHeight="1" x14ac:dyDescent="0.25">
      <c r="A45" s="167"/>
      <c r="B45" s="170"/>
      <c r="C45" s="36" t="s">
        <v>13</v>
      </c>
      <c r="D45" s="175"/>
      <c r="E45" s="16">
        <f t="shared" si="105"/>
        <v>344670</v>
      </c>
      <c r="F45" s="177"/>
      <c r="G45" s="16">
        <f t="shared" si="99"/>
        <v>32040</v>
      </c>
      <c r="H45" s="16">
        <v>0</v>
      </c>
      <c r="I45" s="16">
        <v>0</v>
      </c>
      <c r="J45" s="16">
        <v>1985</v>
      </c>
      <c r="K45" s="16">
        <v>30055</v>
      </c>
      <c r="L45" s="177"/>
      <c r="M45" s="16">
        <f t="shared" si="100"/>
        <v>312630</v>
      </c>
      <c r="N45" s="16"/>
      <c r="O45" s="16"/>
      <c r="P45" s="16"/>
      <c r="Q45" s="22">
        <v>312630</v>
      </c>
      <c r="R45" s="175"/>
      <c r="S45" s="16">
        <f t="shared" si="106"/>
        <v>336942</v>
      </c>
      <c r="T45" s="177"/>
      <c r="U45" s="16">
        <f t="shared" si="102"/>
        <v>31271</v>
      </c>
      <c r="V45" s="16">
        <v>0</v>
      </c>
      <c r="W45" s="16">
        <v>0</v>
      </c>
      <c r="X45" s="16">
        <v>1985</v>
      </c>
      <c r="Y45" s="16">
        <v>29286</v>
      </c>
      <c r="Z45" s="177"/>
      <c r="AA45" s="38">
        <f t="shared" si="103"/>
        <v>305671</v>
      </c>
      <c r="AB45" s="16"/>
      <c r="AC45" s="16"/>
      <c r="AD45" s="16"/>
      <c r="AE45" s="22">
        <v>305671</v>
      </c>
      <c r="AF45" s="194"/>
      <c r="AG45" s="16">
        <f>AI45+AO45</f>
        <v>-7728</v>
      </c>
      <c r="AH45" s="177"/>
      <c r="AI45" s="16">
        <f>SUM(AJ45:AM45)</f>
        <v>-769</v>
      </c>
      <c r="AJ45" s="16">
        <f t="shared" si="107"/>
        <v>0</v>
      </c>
      <c r="AK45" s="16">
        <f t="shared" si="107"/>
        <v>0</v>
      </c>
      <c r="AL45" s="16">
        <f t="shared" si="107"/>
        <v>0</v>
      </c>
      <c r="AM45" s="16">
        <f t="shared" si="107"/>
        <v>-769</v>
      </c>
      <c r="AN45" s="177"/>
      <c r="AO45" s="16">
        <f>SUM(AP45:AS45)</f>
        <v>-6959</v>
      </c>
      <c r="AP45" s="16">
        <f t="shared" si="104"/>
        <v>0</v>
      </c>
      <c r="AQ45" s="16">
        <f t="shared" si="104"/>
        <v>0</v>
      </c>
      <c r="AR45" s="16">
        <f t="shared" si="104"/>
        <v>0</v>
      </c>
      <c r="AS45" s="22">
        <f t="shared" si="104"/>
        <v>-6959</v>
      </c>
    </row>
    <row r="46" spans="1:46" s="35" customFormat="1" ht="24" customHeight="1" x14ac:dyDescent="0.25">
      <c r="A46" s="254"/>
      <c r="B46" s="255"/>
      <c r="C46" s="43" t="s">
        <v>12</v>
      </c>
      <c r="D46" s="25">
        <f t="shared" ref="D46:Q46" si="108">SUM(D43:D45)</f>
        <v>321281</v>
      </c>
      <c r="E46" s="26">
        <f t="shared" si="108"/>
        <v>345244</v>
      </c>
      <c r="F46" s="26">
        <f t="shared" si="108"/>
        <v>8651</v>
      </c>
      <c r="G46" s="26">
        <f t="shared" si="108"/>
        <v>32614</v>
      </c>
      <c r="H46" s="26">
        <f t="shared" si="108"/>
        <v>22</v>
      </c>
      <c r="I46" s="26">
        <f t="shared" si="108"/>
        <v>23</v>
      </c>
      <c r="J46" s="26">
        <f t="shared" si="108"/>
        <v>2514</v>
      </c>
      <c r="K46" s="26">
        <f t="shared" si="108"/>
        <v>30055</v>
      </c>
      <c r="L46" s="26">
        <f t="shared" si="108"/>
        <v>312630</v>
      </c>
      <c r="M46" s="26">
        <f t="shared" si="108"/>
        <v>312630</v>
      </c>
      <c r="N46" s="26">
        <f t="shared" si="108"/>
        <v>0</v>
      </c>
      <c r="O46" s="26">
        <f t="shared" si="108"/>
        <v>0</v>
      </c>
      <c r="P46" s="26">
        <f t="shared" si="108"/>
        <v>0</v>
      </c>
      <c r="Q46" s="27">
        <f t="shared" si="108"/>
        <v>312630</v>
      </c>
      <c r="R46" s="25">
        <f t="shared" ref="R46:AS46" si="109">SUM(R43:R45)</f>
        <v>316750</v>
      </c>
      <c r="S46" s="26">
        <f t="shared" si="109"/>
        <v>337516</v>
      </c>
      <c r="T46" s="26">
        <f t="shared" si="109"/>
        <v>11079</v>
      </c>
      <c r="U46" s="26">
        <f t="shared" si="109"/>
        <v>31845</v>
      </c>
      <c r="V46" s="26">
        <f t="shared" si="109"/>
        <v>22</v>
      </c>
      <c r="W46" s="26">
        <f t="shared" si="109"/>
        <v>23</v>
      </c>
      <c r="X46" s="26">
        <f t="shared" si="109"/>
        <v>2514</v>
      </c>
      <c r="Y46" s="26">
        <f t="shared" si="109"/>
        <v>29286</v>
      </c>
      <c r="Z46" s="17">
        <f t="shared" si="109"/>
        <v>305671</v>
      </c>
      <c r="AA46" s="17">
        <f t="shared" si="109"/>
        <v>305671</v>
      </c>
      <c r="AB46" s="26">
        <f t="shared" si="109"/>
        <v>0</v>
      </c>
      <c r="AC46" s="26">
        <f t="shared" si="109"/>
        <v>0</v>
      </c>
      <c r="AD46" s="26">
        <f t="shared" si="109"/>
        <v>0</v>
      </c>
      <c r="AE46" s="27">
        <f t="shared" si="109"/>
        <v>305671</v>
      </c>
      <c r="AF46" s="44">
        <f t="shared" si="109"/>
        <v>-4531</v>
      </c>
      <c r="AG46" s="26">
        <f t="shared" si="109"/>
        <v>-7728</v>
      </c>
      <c r="AH46" s="26">
        <f t="shared" si="109"/>
        <v>2428</v>
      </c>
      <c r="AI46" s="26">
        <f t="shared" si="109"/>
        <v>-769</v>
      </c>
      <c r="AJ46" s="26">
        <f t="shared" si="109"/>
        <v>0</v>
      </c>
      <c r="AK46" s="26">
        <f t="shared" si="109"/>
        <v>0</v>
      </c>
      <c r="AL46" s="26">
        <f t="shared" si="109"/>
        <v>0</v>
      </c>
      <c r="AM46" s="26">
        <f t="shared" si="109"/>
        <v>-769</v>
      </c>
      <c r="AN46" s="26">
        <f t="shared" si="109"/>
        <v>-6959</v>
      </c>
      <c r="AO46" s="26">
        <f t="shared" si="109"/>
        <v>-6959</v>
      </c>
      <c r="AP46" s="26">
        <f t="shared" si="109"/>
        <v>0</v>
      </c>
      <c r="AQ46" s="26">
        <f t="shared" si="109"/>
        <v>0</v>
      </c>
      <c r="AR46" s="26">
        <f t="shared" si="109"/>
        <v>0</v>
      </c>
      <c r="AS46" s="27">
        <f t="shared" si="109"/>
        <v>-6959</v>
      </c>
      <c r="AT46" s="29"/>
    </row>
    <row r="47" spans="1:46" s="35" customFormat="1" ht="24" customHeight="1" x14ac:dyDescent="0.25">
      <c r="A47" s="166">
        <v>11</v>
      </c>
      <c r="B47" s="169" t="s">
        <v>34</v>
      </c>
      <c r="C47" s="36" t="s">
        <v>2</v>
      </c>
      <c r="D47" s="201">
        <f>F47+L47</f>
        <v>221387</v>
      </c>
      <c r="E47" s="16">
        <f>G47+M47</f>
        <v>1026</v>
      </c>
      <c r="F47" s="197">
        <v>10252</v>
      </c>
      <c r="G47" s="16">
        <f>SUM(H47:K47)</f>
        <v>1026</v>
      </c>
      <c r="H47" s="16">
        <v>198</v>
      </c>
      <c r="I47" s="16">
        <v>10</v>
      </c>
      <c r="J47" s="16">
        <v>304</v>
      </c>
      <c r="K47" s="16">
        <v>514</v>
      </c>
      <c r="L47" s="197">
        <f>P49+Q49</f>
        <v>211135</v>
      </c>
      <c r="M47" s="16">
        <f>SUM(N47:Q47)</f>
        <v>0</v>
      </c>
      <c r="N47" s="16"/>
      <c r="O47" s="16"/>
      <c r="P47" s="16"/>
      <c r="Q47" s="22"/>
      <c r="R47" s="201">
        <f>T47+Z47</f>
        <v>226018</v>
      </c>
      <c r="S47" s="16">
        <f>U47+AA47</f>
        <v>1026</v>
      </c>
      <c r="T47" s="197">
        <v>10932</v>
      </c>
      <c r="U47" s="16">
        <f>SUM(V47:Y47)</f>
        <v>1026</v>
      </c>
      <c r="V47" s="16">
        <v>198</v>
      </c>
      <c r="W47" s="16">
        <v>10</v>
      </c>
      <c r="X47" s="16">
        <v>304</v>
      </c>
      <c r="Y47" s="16">
        <v>514</v>
      </c>
      <c r="Z47" s="197">
        <v>215086</v>
      </c>
      <c r="AA47" s="16">
        <v>0</v>
      </c>
      <c r="AB47" s="16"/>
      <c r="AC47" s="16"/>
      <c r="AD47" s="16"/>
      <c r="AE47" s="22"/>
      <c r="AF47" s="192">
        <f>AH47+AN47</f>
        <v>4631</v>
      </c>
      <c r="AG47" s="16">
        <f>AI47+AO47</f>
        <v>0</v>
      </c>
      <c r="AH47" s="197">
        <f>T47-F47</f>
        <v>680</v>
      </c>
      <c r="AI47" s="16">
        <f>SUM(AJ47:AM47)</f>
        <v>0</v>
      </c>
      <c r="AJ47" s="16">
        <f>V47-H47</f>
        <v>0</v>
      </c>
      <c r="AK47" s="16">
        <f>W47-I47</f>
        <v>0</v>
      </c>
      <c r="AL47" s="16">
        <f>X47-J47</f>
        <v>0</v>
      </c>
      <c r="AM47" s="16">
        <f>Y47-K47</f>
        <v>0</v>
      </c>
      <c r="AN47" s="197">
        <f>Z47-L47</f>
        <v>3951</v>
      </c>
      <c r="AO47" s="16">
        <f>SUM(AP47:AS47)</f>
        <v>0</v>
      </c>
      <c r="AP47" s="16">
        <f t="shared" ref="AP47:AS49" si="110">AB47-N47</f>
        <v>0</v>
      </c>
      <c r="AQ47" s="16">
        <f t="shared" si="110"/>
        <v>0</v>
      </c>
      <c r="AR47" s="16">
        <f t="shared" si="110"/>
        <v>0</v>
      </c>
      <c r="AS47" s="22">
        <f t="shared" si="110"/>
        <v>0</v>
      </c>
    </row>
    <row r="48" spans="1:46" s="35" customFormat="1" ht="24" customHeight="1" x14ac:dyDescent="0.25">
      <c r="A48" s="167"/>
      <c r="B48" s="170"/>
      <c r="C48" s="36" t="s">
        <v>3</v>
      </c>
      <c r="D48" s="174"/>
      <c r="E48" s="16">
        <f>G48+M48</f>
        <v>14290</v>
      </c>
      <c r="F48" s="176"/>
      <c r="G48" s="16">
        <f>SUM(H48:K48)</f>
        <v>14290</v>
      </c>
      <c r="H48" s="16">
        <v>509</v>
      </c>
      <c r="I48" s="16">
        <v>128</v>
      </c>
      <c r="J48" s="16">
        <v>4203</v>
      </c>
      <c r="K48" s="16">
        <v>9450</v>
      </c>
      <c r="L48" s="176"/>
      <c r="M48" s="16">
        <f>SUM(N48:Q48)</f>
        <v>0</v>
      </c>
      <c r="N48" s="16"/>
      <c r="O48" s="16"/>
      <c r="P48" s="16"/>
      <c r="Q48" s="22"/>
      <c r="R48" s="174"/>
      <c r="S48" s="16">
        <f>U48+AA48</f>
        <v>14326</v>
      </c>
      <c r="T48" s="176"/>
      <c r="U48" s="16">
        <f>SUM(V48:Y48)</f>
        <v>14326</v>
      </c>
      <c r="V48" s="16">
        <v>509</v>
      </c>
      <c r="W48" s="16">
        <v>128</v>
      </c>
      <c r="X48" s="16">
        <v>4224</v>
      </c>
      <c r="Y48" s="16">
        <v>9465</v>
      </c>
      <c r="Z48" s="176"/>
      <c r="AA48" s="16">
        <v>0</v>
      </c>
      <c r="AB48" s="16"/>
      <c r="AC48" s="16"/>
      <c r="AD48" s="16"/>
      <c r="AE48" s="22"/>
      <c r="AF48" s="193"/>
      <c r="AG48" s="16">
        <f>AI48+AO48</f>
        <v>36</v>
      </c>
      <c r="AH48" s="176"/>
      <c r="AI48" s="16">
        <f>SUM(AJ48:AM48)</f>
        <v>36</v>
      </c>
      <c r="AJ48" s="16">
        <f t="shared" ref="AJ48:AM49" si="111">V48-H48</f>
        <v>0</v>
      </c>
      <c r="AK48" s="16">
        <f t="shared" si="111"/>
        <v>0</v>
      </c>
      <c r="AL48" s="16">
        <f t="shared" si="111"/>
        <v>21</v>
      </c>
      <c r="AM48" s="16">
        <f t="shared" si="111"/>
        <v>15</v>
      </c>
      <c r="AN48" s="176"/>
      <c r="AO48" s="16">
        <f>SUM(AP48:AS48)</f>
        <v>0</v>
      </c>
      <c r="AP48" s="16">
        <f t="shared" si="110"/>
        <v>0</v>
      </c>
      <c r="AQ48" s="16">
        <f t="shared" si="110"/>
        <v>0</v>
      </c>
      <c r="AR48" s="16">
        <f t="shared" si="110"/>
        <v>0</v>
      </c>
      <c r="AS48" s="22">
        <f t="shared" si="110"/>
        <v>0</v>
      </c>
    </row>
    <row r="49" spans="1:49" s="35" customFormat="1" ht="24" customHeight="1" x14ac:dyDescent="0.25">
      <c r="A49" s="167"/>
      <c r="B49" s="170"/>
      <c r="C49" s="36" t="s">
        <v>13</v>
      </c>
      <c r="D49" s="175"/>
      <c r="E49" s="16">
        <f>G49+M49</f>
        <v>238423</v>
      </c>
      <c r="F49" s="177"/>
      <c r="G49" s="16">
        <f>SUM(H49:K49)</f>
        <v>27288</v>
      </c>
      <c r="H49" s="16">
        <v>98</v>
      </c>
      <c r="I49" s="16">
        <v>65</v>
      </c>
      <c r="J49" s="16">
        <v>4889</v>
      </c>
      <c r="K49" s="16">
        <v>22236</v>
      </c>
      <c r="L49" s="177"/>
      <c r="M49" s="16">
        <f>SUM(N49:Q49)</f>
        <v>211135</v>
      </c>
      <c r="N49" s="16"/>
      <c r="O49" s="16"/>
      <c r="P49" s="16">
        <v>108</v>
      </c>
      <c r="Q49" s="22">
        <v>211027</v>
      </c>
      <c r="R49" s="175"/>
      <c r="S49" s="16">
        <f>U49+AA49</f>
        <v>244289</v>
      </c>
      <c r="T49" s="177"/>
      <c r="U49" s="16">
        <f>SUM(V49:Y49)</f>
        <v>27723</v>
      </c>
      <c r="V49" s="16">
        <v>98</v>
      </c>
      <c r="W49" s="16">
        <v>65</v>
      </c>
      <c r="X49" s="16">
        <v>4926</v>
      </c>
      <c r="Y49" s="16">
        <v>22634</v>
      </c>
      <c r="Z49" s="177"/>
      <c r="AA49" s="16">
        <f>SUM(AB49:AE49)</f>
        <v>216566</v>
      </c>
      <c r="AB49" s="16"/>
      <c r="AC49" s="16"/>
      <c r="AD49" s="16">
        <v>108</v>
      </c>
      <c r="AE49" s="22">
        <v>216458</v>
      </c>
      <c r="AF49" s="194"/>
      <c r="AG49" s="16">
        <f>AI49+AO49</f>
        <v>5866</v>
      </c>
      <c r="AH49" s="177"/>
      <c r="AI49" s="16">
        <f>SUM(AJ49:AM49)</f>
        <v>435</v>
      </c>
      <c r="AJ49" s="16">
        <f t="shared" si="111"/>
        <v>0</v>
      </c>
      <c r="AK49" s="16">
        <f t="shared" si="111"/>
        <v>0</v>
      </c>
      <c r="AL49" s="16">
        <f t="shared" si="111"/>
        <v>37</v>
      </c>
      <c r="AM49" s="16">
        <f t="shared" si="111"/>
        <v>398</v>
      </c>
      <c r="AN49" s="177"/>
      <c r="AO49" s="16">
        <f>SUM(AP49:AS49)</f>
        <v>5431</v>
      </c>
      <c r="AP49" s="16">
        <f t="shared" si="110"/>
        <v>0</v>
      </c>
      <c r="AQ49" s="16">
        <f t="shared" si="110"/>
        <v>0</v>
      </c>
      <c r="AR49" s="16">
        <f t="shared" si="110"/>
        <v>0</v>
      </c>
      <c r="AS49" s="22">
        <f t="shared" si="110"/>
        <v>5431</v>
      </c>
    </row>
    <row r="50" spans="1:49" s="35" customFormat="1" ht="24" customHeight="1" thickBot="1" x14ac:dyDescent="0.3">
      <c r="A50" s="252"/>
      <c r="B50" s="253"/>
      <c r="C50" s="45" t="s">
        <v>12</v>
      </c>
      <c r="D50" s="46">
        <f t="shared" ref="D50" si="112">SUM(D47:D49)</f>
        <v>221387</v>
      </c>
      <c r="E50" s="47">
        <f>SUM(E47:E49)</f>
        <v>253739</v>
      </c>
      <c r="F50" s="47">
        <f t="shared" ref="F50:Q50" si="113">SUM(F47:F49)</f>
        <v>10252</v>
      </c>
      <c r="G50" s="47">
        <f t="shared" si="113"/>
        <v>42604</v>
      </c>
      <c r="H50" s="47">
        <f t="shared" si="113"/>
        <v>805</v>
      </c>
      <c r="I50" s="47">
        <f t="shared" si="113"/>
        <v>203</v>
      </c>
      <c r="J50" s="47">
        <f t="shared" si="113"/>
        <v>9396</v>
      </c>
      <c r="K50" s="47">
        <f t="shared" si="113"/>
        <v>32200</v>
      </c>
      <c r="L50" s="47">
        <f t="shared" si="113"/>
        <v>211135</v>
      </c>
      <c r="M50" s="47">
        <f t="shared" si="113"/>
        <v>211135</v>
      </c>
      <c r="N50" s="47">
        <f t="shared" si="113"/>
        <v>0</v>
      </c>
      <c r="O50" s="47">
        <f t="shared" si="113"/>
        <v>0</v>
      </c>
      <c r="P50" s="47">
        <f t="shared" si="113"/>
        <v>108</v>
      </c>
      <c r="Q50" s="48">
        <f t="shared" si="113"/>
        <v>211027</v>
      </c>
      <c r="R50" s="46">
        <f t="shared" ref="R50:AE50" si="114">SUM(R47:R49)</f>
        <v>226018</v>
      </c>
      <c r="S50" s="47">
        <f>SUM(S47:S49)</f>
        <v>259641</v>
      </c>
      <c r="T50" s="47">
        <f t="shared" si="114"/>
        <v>10932</v>
      </c>
      <c r="U50" s="47">
        <f t="shared" si="114"/>
        <v>43075</v>
      </c>
      <c r="V50" s="47">
        <f t="shared" si="114"/>
        <v>805</v>
      </c>
      <c r="W50" s="47">
        <f t="shared" si="114"/>
        <v>203</v>
      </c>
      <c r="X50" s="47">
        <f t="shared" si="114"/>
        <v>9454</v>
      </c>
      <c r="Y50" s="47">
        <f t="shared" si="114"/>
        <v>32613</v>
      </c>
      <c r="Z50" s="47">
        <f t="shared" si="114"/>
        <v>215086</v>
      </c>
      <c r="AA50" s="47">
        <f>SUM(AA47:AA49)</f>
        <v>216566</v>
      </c>
      <c r="AB50" s="47">
        <f t="shared" si="114"/>
        <v>0</v>
      </c>
      <c r="AC50" s="47">
        <f t="shared" si="114"/>
        <v>0</v>
      </c>
      <c r="AD50" s="47">
        <f t="shared" si="114"/>
        <v>108</v>
      </c>
      <c r="AE50" s="48">
        <f t="shared" si="114"/>
        <v>216458</v>
      </c>
      <c r="AF50" s="49">
        <f t="shared" ref="AF50:AS50" si="115">SUM(AF47:AF49)</f>
        <v>4631</v>
      </c>
      <c r="AG50" s="47">
        <f t="shared" si="115"/>
        <v>5902</v>
      </c>
      <c r="AH50" s="47">
        <f t="shared" si="115"/>
        <v>680</v>
      </c>
      <c r="AI50" s="47">
        <f t="shared" si="115"/>
        <v>471</v>
      </c>
      <c r="AJ50" s="47">
        <f t="shared" si="115"/>
        <v>0</v>
      </c>
      <c r="AK50" s="47">
        <f t="shared" si="115"/>
        <v>0</v>
      </c>
      <c r="AL50" s="47">
        <f t="shared" si="115"/>
        <v>58</v>
      </c>
      <c r="AM50" s="47">
        <f t="shared" si="115"/>
        <v>413</v>
      </c>
      <c r="AN50" s="47">
        <f t="shared" si="115"/>
        <v>3951</v>
      </c>
      <c r="AO50" s="47">
        <f t="shared" si="115"/>
        <v>5431</v>
      </c>
      <c r="AP50" s="47">
        <f t="shared" si="115"/>
        <v>0</v>
      </c>
      <c r="AQ50" s="47">
        <f t="shared" si="115"/>
        <v>0</v>
      </c>
      <c r="AR50" s="47">
        <f t="shared" si="115"/>
        <v>0</v>
      </c>
      <c r="AS50" s="48">
        <f t="shared" si="115"/>
        <v>5431</v>
      </c>
      <c r="AT50" s="250"/>
      <c r="AU50" s="251"/>
      <c r="AV50" s="251"/>
      <c r="AW50" s="251"/>
    </row>
    <row r="51" spans="1:49" s="33" customFormat="1" ht="29.25" customHeight="1" x14ac:dyDescent="0.25">
      <c r="A51" s="211" t="s">
        <v>35</v>
      </c>
      <c r="B51" s="212"/>
      <c r="C51" s="41" t="s">
        <v>2</v>
      </c>
      <c r="D51" s="217">
        <f>F51+L51</f>
        <v>2869998</v>
      </c>
      <c r="E51" s="18">
        <f>G51+M51</f>
        <v>2369</v>
      </c>
      <c r="F51" s="207">
        <f>F7+F11+F15+F19+F23+F27+F31+F35+F39+F43+F47</f>
        <v>106473</v>
      </c>
      <c r="G51" s="18">
        <f>SUM(H51:K51)</f>
        <v>2369</v>
      </c>
      <c r="H51" s="19">
        <f>H7+H11+H15+H19+H23+H27+H31+H35+H39+H43+H47</f>
        <v>304</v>
      </c>
      <c r="I51" s="19">
        <f>I7+I11+I15+I19+I23+I27+I31+I35+I39+I43+I47</f>
        <v>25</v>
      </c>
      <c r="J51" s="19">
        <f>J7+J11+J15+J19+J23+J27+J31+J35+J39+J43+J47</f>
        <v>614</v>
      </c>
      <c r="K51" s="19">
        <f>K7+K11+K15+K19+K23+K27+K31+K35+K39+K43+K47</f>
        <v>1426</v>
      </c>
      <c r="L51" s="207">
        <f>L7+L11+L15+L19+L23+L27+L31+L35+L39+L43+L47</f>
        <v>2763525</v>
      </c>
      <c r="M51" s="18">
        <f>SUM(N51:Q51)</f>
        <v>0</v>
      </c>
      <c r="N51" s="19">
        <f t="shared" ref="N51:Q51" si="116">N7+N11+N15+N19+N23+N27+N31+N35+N39+N43+N47</f>
        <v>0</v>
      </c>
      <c r="O51" s="19">
        <f t="shared" si="116"/>
        <v>0</v>
      </c>
      <c r="P51" s="19">
        <f t="shared" si="116"/>
        <v>0</v>
      </c>
      <c r="Q51" s="20">
        <f t="shared" si="116"/>
        <v>0</v>
      </c>
      <c r="R51" s="217">
        <f>T51+Z51</f>
        <v>2927120</v>
      </c>
      <c r="S51" s="18">
        <f>U51+AA51</f>
        <v>2389</v>
      </c>
      <c r="T51" s="207">
        <f>T7+T11+T15+T19+T23+T27+T31+T35+T39+T43+T47</f>
        <v>133989</v>
      </c>
      <c r="U51" s="18">
        <f>SUM(V51:Y51)</f>
        <v>2389</v>
      </c>
      <c r="V51" s="19">
        <f>V7+V11+V15+V19+V23+V27+V31+V35+V39+V43+V47</f>
        <v>282</v>
      </c>
      <c r="W51" s="19">
        <f>W7+W11+W15+W19+W23+W27+W31+W35+W39+W43+W47</f>
        <v>17</v>
      </c>
      <c r="X51" s="19">
        <f>X7+X11+X15+X19+X23+X27+X31+X35+X39+X43+X47</f>
        <v>634</v>
      </c>
      <c r="Y51" s="19">
        <f>Y7+Y11+Y15+Y19+Y23+Y27+Y31+Y35+Y39+Y43+Y47</f>
        <v>1456</v>
      </c>
      <c r="Z51" s="207">
        <f>Z7+Z11+Z15+Z19+Z23+Z27+Z31+Z35+Z39+Z43+Z47</f>
        <v>2793131</v>
      </c>
      <c r="AA51" s="18">
        <f>SUM(AB51:AE51)</f>
        <v>0</v>
      </c>
      <c r="AB51" s="19">
        <f t="shared" ref="AB51:AE53" si="117">AB7+AB11+AB15+AB19+AB23+AB27+AB31+AB35+AB39+AB43+AB47</f>
        <v>0</v>
      </c>
      <c r="AC51" s="19">
        <f t="shared" si="117"/>
        <v>0</v>
      </c>
      <c r="AD51" s="19">
        <f t="shared" si="117"/>
        <v>0</v>
      </c>
      <c r="AE51" s="20">
        <f t="shared" si="117"/>
        <v>0</v>
      </c>
      <c r="AF51" s="208">
        <f t="shared" ref="AF51:AG53" si="118">AH51+AN51</f>
        <v>57122</v>
      </c>
      <c r="AG51" s="18">
        <f t="shared" si="118"/>
        <v>20</v>
      </c>
      <c r="AH51" s="207">
        <f>T51-F51</f>
        <v>27516</v>
      </c>
      <c r="AI51" s="18">
        <f>SUM(AJ51:AM51)</f>
        <v>20</v>
      </c>
      <c r="AJ51" s="19">
        <f t="shared" ref="AJ51:AN53" si="119">V51-H51</f>
        <v>-22</v>
      </c>
      <c r="AK51" s="19">
        <f t="shared" si="119"/>
        <v>-8</v>
      </c>
      <c r="AL51" s="19">
        <f t="shared" si="119"/>
        <v>20</v>
      </c>
      <c r="AM51" s="19">
        <f t="shared" si="119"/>
        <v>30</v>
      </c>
      <c r="AN51" s="207">
        <f t="shared" si="119"/>
        <v>29606</v>
      </c>
      <c r="AO51" s="18">
        <f>SUM(AP51:AS51)</f>
        <v>0</v>
      </c>
      <c r="AP51" s="19">
        <f t="shared" ref="AP51:AS53" si="120">AB51-N51</f>
        <v>0</v>
      </c>
      <c r="AQ51" s="19">
        <f t="shared" si="120"/>
        <v>0</v>
      </c>
      <c r="AR51" s="19">
        <f t="shared" si="120"/>
        <v>0</v>
      </c>
      <c r="AS51" s="20">
        <f t="shared" si="120"/>
        <v>0</v>
      </c>
    </row>
    <row r="52" spans="1:49" s="33" customFormat="1" ht="29.25" customHeight="1" x14ac:dyDescent="0.25">
      <c r="A52" s="213"/>
      <c r="B52" s="214"/>
      <c r="C52" s="42" t="s">
        <v>3</v>
      </c>
      <c r="D52" s="174"/>
      <c r="E52" s="16">
        <f>G52+M52</f>
        <v>28395</v>
      </c>
      <c r="F52" s="176"/>
      <c r="G52" s="16">
        <f>SUM(H52:K52)</f>
        <v>28395</v>
      </c>
      <c r="H52" s="17">
        <f t="shared" ref="H52:K52" si="121">H8+H12+H16+H20+H24+H28+H32+H36+H40+H44+H48</f>
        <v>955</v>
      </c>
      <c r="I52" s="17">
        <f t="shared" si="121"/>
        <v>300</v>
      </c>
      <c r="J52" s="17">
        <f t="shared" si="121"/>
        <v>8212</v>
      </c>
      <c r="K52" s="17">
        <f t="shared" si="121"/>
        <v>18928</v>
      </c>
      <c r="L52" s="176"/>
      <c r="M52" s="16">
        <f>SUM(N52:Q52)</f>
        <v>0</v>
      </c>
      <c r="N52" s="17">
        <f t="shared" ref="N52:Q52" si="122">N8+N12+N16+N20+N24+N28+N32+N36+N40+N44+N48</f>
        <v>0</v>
      </c>
      <c r="O52" s="17">
        <f t="shared" si="122"/>
        <v>0</v>
      </c>
      <c r="P52" s="17">
        <f t="shared" si="122"/>
        <v>0</v>
      </c>
      <c r="Q52" s="21">
        <f t="shared" si="122"/>
        <v>0</v>
      </c>
      <c r="R52" s="174"/>
      <c r="S52" s="16">
        <f>U52+AA52</f>
        <v>29172</v>
      </c>
      <c r="T52" s="176"/>
      <c r="U52" s="16">
        <f>SUM(V52:Y52)</f>
        <v>29172</v>
      </c>
      <c r="V52" s="17">
        <f t="shared" ref="V52:Y53" si="123">V8+V12+V16+V20+V24+V28+V32+V36+V40+V44+V48</f>
        <v>994</v>
      </c>
      <c r="W52" s="17">
        <f t="shared" si="123"/>
        <v>293</v>
      </c>
      <c r="X52" s="17">
        <f t="shared" si="123"/>
        <v>8510</v>
      </c>
      <c r="Y52" s="17">
        <f t="shared" si="123"/>
        <v>19375</v>
      </c>
      <c r="Z52" s="176"/>
      <c r="AA52" s="16">
        <f>SUM(AB52:AE52)</f>
        <v>0</v>
      </c>
      <c r="AB52" s="17">
        <f t="shared" si="117"/>
        <v>0</v>
      </c>
      <c r="AC52" s="17">
        <f t="shared" si="117"/>
        <v>0</v>
      </c>
      <c r="AD52" s="17">
        <f t="shared" si="117"/>
        <v>0</v>
      </c>
      <c r="AE52" s="21">
        <f t="shared" si="117"/>
        <v>0</v>
      </c>
      <c r="AF52" s="193"/>
      <c r="AG52" s="16">
        <f t="shared" si="118"/>
        <v>777</v>
      </c>
      <c r="AH52" s="176"/>
      <c r="AI52" s="16">
        <f>SUM(AJ52:AM52)</f>
        <v>777</v>
      </c>
      <c r="AJ52" s="17">
        <f t="shared" si="119"/>
        <v>39</v>
      </c>
      <c r="AK52" s="17">
        <f t="shared" si="119"/>
        <v>-7</v>
      </c>
      <c r="AL52" s="17">
        <f t="shared" si="119"/>
        <v>298</v>
      </c>
      <c r="AM52" s="17">
        <f t="shared" si="119"/>
        <v>447</v>
      </c>
      <c r="AN52" s="176"/>
      <c r="AO52" s="16">
        <f>SUM(AP52:AS52)</f>
        <v>0</v>
      </c>
      <c r="AP52" s="17">
        <f t="shared" si="120"/>
        <v>0</v>
      </c>
      <c r="AQ52" s="17">
        <f t="shared" si="120"/>
        <v>0</v>
      </c>
      <c r="AR52" s="17">
        <f t="shared" si="120"/>
        <v>0</v>
      </c>
      <c r="AS52" s="21">
        <f t="shared" si="120"/>
        <v>0</v>
      </c>
    </row>
    <row r="53" spans="1:49" s="33" customFormat="1" ht="29.25" customHeight="1" x14ac:dyDescent="0.25">
      <c r="A53" s="213"/>
      <c r="B53" s="214"/>
      <c r="C53" s="42" t="s">
        <v>13</v>
      </c>
      <c r="D53" s="175"/>
      <c r="E53" s="16">
        <f>G53+M53</f>
        <v>3212831</v>
      </c>
      <c r="F53" s="177"/>
      <c r="G53" s="16">
        <f>SUM(H53:K53)</f>
        <v>360923</v>
      </c>
      <c r="H53" s="17">
        <f t="shared" ref="H53:K53" si="124">H9+H13+H17+H21+H25+H29+H33+H37+H41+H45+H49</f>
        <v>813</v>
      </c>
      <c r="I53" s="17">
        <f t="shared" si="124"/>
        <v>267</v>
      </c>
      <c r="J53" s="17">
        <f t="shared" si="124"/>
        <v>34014</v>
      </c>
      <c r="K53" s="17">
        <f t="shared" si="124"/>
        <v>325829</v>
      </c>
      <c r="L53" s="177"/>
      <c r="M53" s="16">
        <f>SUM(N53:Q53)</f>
        <v>2851908</v>
      </c>
      <c r="N53" s="17">
        <f t="shared" ref="N53:Q53" si="125">N9+N13+N17+N21+N25+N29+N33+N37+N41+N45+N49</f>
        <v>0</v>
      </c>
      <c r="O53" s="17">
        <f t="shared" si="125"/>
        <v>0</v>
      </c>
      <c r="P53" s="17">
        <f t="shared" si="125"/>
        <v>408</v>
      </c>
      <c r="Q53" s="21">
        <f t="shared" si="125"/>
        <v>2851500</v>
      </c>
      <c r="R53" s="175"/>
      <c r="S53" s="16">
        <f>U53+AA53</f>
        <v>3254282</v>
      </c>
      <c r="T53" s="177"/>
      <c r="U53" s="16">
        <f>SUM(V53:Y53)</f>
        <v>380593</v>
      </c>
      <c r="V53" s="17">
        <f t="shared" si="123"/>
        <v>719</v>
      </c>
      <c r="W53" s="17">
        <f t="shared" si="123"/>
        <v>268</v>
      </c>
      <c r="X53" s="17">
        <f t="shared" si="123"/>
        <v>35179</v>
      </c>
      <c r="Y53" s="17">
        <f t="shared" si="123"/>
        <v>344427</v>
      </c>
      <c r="Z53" s="177"/>
      <c r="AA53" s="16">
        <f>SUM(AB53:AE53)</f>
        <v>2873689</v>
      </c>
      <c r="AB53" s="17">
        <f t="shared" si="117"/>
        <v>0</v>
      </c>
      <c r="AC53" s="17">
        <f t="shared" si="117"/>
        <v>0</v>
      </c>
      <c r="AD53" s="17">
        <f t="shared" si="117"/>
        <v>408</v>
      </c>
      <c r="AE53" s="21">
        <f t="shared" si="117"/>
        <v>2873281</v>
      </c>
      <c r="AF53" s="194"/>
      <c r="AG53" s="16">
        <f t="shared" si="118"/>
        <v>41451</v>
      </c>
      <c r="AH53" s="177"/>
      <c r="AI53" s="16">
        <f>SUM(AJ53:AM53)</f>
        <v>19670</v>
      </c>
      <c r="AJ53" s="17">
        <f t="shared" si="119"/>
        <v>-94</v>
      </c>
      <c r="AK53" s="17">
        <f t="shared" si="119"/>
        <v>1</v>
      </c>
      <c r="AL53" s="17">
        <f t="shared" si="119"/>
        <v>1165</v>
      </c>
      <c r="AM53" s="17">
        <f t="shared" si="119"/>
        <v>18598</v>
      </c>
      <c r="AN53" s="177"/>
      <c r="AO53" s="16">
        <f>SUM(AP53:AS53)</f>
        <v>21781</v>
      </c>
      <c r="AP53" s="17">
        <f t="shared" si="120"/>
        <v>0</v>
      </c>
      <c r="AQ53" s="17">
        <f t="shared" si="120"/>
        <v>0</v>
      </c>
      <c r="AR53" s="17">
        <f t="shared" si="120"/>
        <v>0</v>
      </c>
      <c r="AS53" s="21">
        <f t="shared" si="120"/>
        <v>21781</v>
      </c>
    </row>
    <row r="54" spans="1:49" s="33" customFormat="1" ht="29.25" customHeight="1" thickBot="1" x14ac:dyDescent="0.3">
      <c r="A54" s="248"/>
      <c r="B54" s="249"/>
      <c r="C54" s="50" t="s">
        <v>12</v>
      </c>
      <c r="D54" s="51">
        <f t="shared" ref="D54:K54" si="126">SUM(D51:D53)</f>
        <v>2869998</v>
      </c>
      <c r="E54" s="52">
        <f t="shared" si="126"/>
        <v>3243595</v>
      </c>
      <c r="F54" s="52">
        <f t="shared" si="126"/>
        <v>106473</v>
      </c>
      <c r="G54" s="52">
        <f t="shared" si="126"/>
        <v>391687</v>
      </c>
      <c r="H54" s="52">
        <f t="shared" si="126"/>
        <v>2072</v>
      </c>
      <c r="I54" s="52">
        <f t="shared" si="126"/>
        <v>592</v>
      </c>
      <c r="J54" s="52">
        <f t="shared" si="126"/>
        <v>42840</v>
      </c>
      <c r="K54" s="52">
        <f t="shared" si="126"/>
        <v>346183</v>
      </c>
      <c r="L54" s="52">
        <f>SUM(L51:L53)</f>
        <v>2763525</v>
      </c>
      <c r="M54" s="52">
        <f t="shared" ref="M54:Q54" si="127">SUM(M51:M53)</f>
        <v>2851908</v>
      </c>
      <c r="N54" s="52">
        <f t="shared" si="127"/>
        <v>0</v>
      </c>
      <c r="O54" s="52">
        <f t="shared" si="127"/>
        <v>0</v>
      </c>
      <c r="P54" s="52">
        <f t="shared" si="127"/>
        <v>408</v>
      </c>
      <c r="Q54" s="53">
        <f t="shared" si="127"/>
        <v>2851500</v>
      </c>
      <c r="R54" s="51">
        <f t="shared" ref="R54:AS54" si="128">SUM(R51:R53)</f>
        <v>2927120</v>
      </c>
      <c r="S54" s="52">
        <f t="shared" si="128"/>
        <v>3285843</v>
      </c>
      <c r="T54" s="52">
        <f t="shared" si="128"/>
        <v>133989</v>
      </c>
      <c r="U54" s="52">
        <f t="shared" si="128"/>
        <v>412154</v>
      </c>
      <c r="V54" s="52">
        <f t="shared" si="128"/>
        <v>1995</v>
      </c>
      <c r="W54" s="52">
        <f t="shared" si="128"/>
        <v>578</v>
      </c>
      <c r="X54" s="52">
        <f t="shared" si="128"/>
        <v>44323</v>
      </c>
      <c r="Y54" s="52">
        <f t="shared" si="128"/>
        <v>365258</v>
      </c>
      <c r="Z54" s="52">
        <f>SUM(Z51:Z53)</f>
        <v>2793131</v>
      </c>
      <c r="AA54" s="52">
        <f t="shared" si="128"/>
        <v>2873689</v>
      </c>
      <c r="AB54" s="52">
        <f t="shared" si="128"/>
        <v>0</v>
      </c>
      <c r="AC54" s="52">
        <f t="shared" si="128"/>
        <v>0</v>
      </c>
      <c r="AD54" s="52">
        <f t="shared" si="128"/>
        <v>408</v>
      </c>
      <c r="AE54" s="53">
        <f t="shared" si="128"/>
        <v>2873281</v>
      </c>
      <c r="AF54" s="54">
        <f t="shared" si="128"/>
        <v>57122</v>
      </c>
      <c r="AG54" s="52">
        <f t="shared" si="128"/>
        <v>42248</v>
      </c>
      <c r="AH54" s="52">
        <f t="shared" si="128"/>
        <v>27516</v>
      </c>
      <c r="AI54" s="52">
        <f t="shared" si="128"/>
        <v>20467</v>
      </c>
      <c r="AJ54" s="52">
        <f t="shared" si="128"/>
        <v>-77</v>
      </c>
      <c r="AK54" s="52">
        <f t="shared" si="128"/>
        <v>-14</v>
      </c>
      <c r="AL54" s="52">
        <f t="shared" si="128"/>
        <v>1483</v>
      </c>
      <c r="AM54" s="52">
        <f t="shared" si="128"/>
        <v>19075</v>
      </c>
      <c r="AN54" s="52">
        <f t="shared" si="128"/>
        <v>29606</v>
      </c>
      <c r="AO54" s="52">
        <f t="shared" si="128"/>
        <v>21781</v>
      </c>
      <c r="AP54" s="52">
        <f t="shared" si="128"/>
        <v>0</v>
      </c>
      <c r="AQ54" s="52">
        <f t="shared" si="128"/>
        <v>0</v>
      </c>
      <c r="AR54" s="52">
        <f t="shared" si="128"/>
        <v>0</v>
      </c>
      <c r="AS54" s="53">
        <f t="shared" si="128"/>
        <v>21781</v>
      </c>
    </row>
    <row r="55" spans="1:49" s="35" customFormat="1" ht="24" customHeight="1" x14ac:dyDescent="0.25"/>
    <row r="56" spans="1:49" s="35" customFormat="1" ht="24" customHeight="1" x14ac:dyDescent="0.25">
      <c r="A56" s="33" t="s">
        <v>17</v>
      </c>
      <c r="B56" s="206" t="s">
        <v>22</v>
      </c>
      <c r="C56" s="206"/>
      <c r="D56" s="206"/>
      <c r="E56" s="206"/>
      <c r="F56" s="206"/>
      <c r="G56" s="206"/>
      <c r="H56" s="206"/>
      <c r="I56" s="206"/>
      <c r="J56" s="206"/>
      <c r="K56" s="206"/>
      <c r="L56" s="206"/>
      <c r="M56" s="206"/>
      <c r="N56" s="206"/>
      <c r="O56" s="206"/>
      <c r="P56" s="206"/>
      <c r="Q56" s="206"/>
      <c r="R56" s="206"/>
      <c r="S56" s="206"/>
      <c r="T56" s="206"/>
      <c r="U56" s="206"/>
      <c r="V56" s="206"/>
      <c r="W56" s="206"/>
      <c r="X56" s="206"/>
      <c r="Y56" s="206"/>
      <c r="Z56" s="206"/>
      <c r="AA56" s="206"/>
      <c r="AB56" s="206"/>
      <c r="AC56" s="206"/>
      <c r="AD56" s="206"/>
      <c r="AE56" s="206"/>
      <c r="AF56" s="206"/>
      <c r="AG56" s="206"/>
      <c r="AH56" s="206"/>
      <c r="AI56" s="206"/>
      <c r="AJ56" s="206"/>
      <c r="AK56" s="206"/>
      <c r="AL56" s="206"/>
      <c r="AM56" s="206"/>
      <c r="AN56" s="206"/>
      <c r="AO56" s="206"/>
      <c r="AP56" s="206"/>
      <c r="AQ56" s="206"/>
      <c r="AR56" s="206"/>
      <c r="AS56" s="206"/>
    </row>
    <row r="57" spans="1:49" s="35" customFormat="1" ht="24" customHeight="1" x14ac:dyDescent="0.25">
      <c r="A57" s="33" t="s">
        <v>18</v>
      </c>
      <c r="B57" s="206" t="s">
        <v>19</v>
      </c>
      <c r="C57" s="206"/>
      <c r="D57" s="206"/>
      <c r="E57" s="206"/>
      <c r="F57" s="206"/>
      <c r="G57" s="206"/>
      <c r="H57" s="206"/>
      <c r="I57" s="206"/>
      <c r="J57" s="206"/>
      <c r="K57" s="206"/>
      <c r="L57" s="206"/>
      <c r="M57" s="206"/>
      <c r="N57" s="206"/>
      <c r="O57" s="206"/>
      <c r="P57" s="206"/>
      <c r="Q57" s="206"/>
      <c r="R57" s="206"/>
      <c r="S57" s="206"/>
      <c r="T57" s="206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  <c r="AF57" s="206"/>
      <c r="AG57" s="206"/>
      <c r="AH57" s="206"/>
      <c r="AI57" s="206"/>
      <c r="AJ57" s="206"/>
      <c r="AK57" s="206"/>
      <c r="AL57" s="206"/>
      <c r="AM57" s="206"/>
      <c r="AN57" s="206"/>
      <c r="AO57" s="206"/>
      <c r="AP57" s="206"/>
      <c r="AQ57" s="206"/>
      <c r="AR57" s="206"/>
      <c r="AS57" s="206"/>
    </row>
    <row r="58" spans="1:49" s="35" customFormat="1" ht="24" customHeight="1" x14ac:dyDescent="0.25"/>
    <row r="59" spans="1:49" s="35" customFormat="1" ht="24" customHeight="1" x14ac:dyDescent="0.25"/>
    <row r="60" spans="1:49" s="35" customFormat="1" ht="24" customHeight="1" x14ac:dyDescent="0.25"/>
    <row r="61" spans="1:49" s="35" customFormat="1" ht="24" customHeight="1" x14ac:dyDescent="0.25"/>
    <row r="62" spans="1:49" s="35" customFormat="1" ht="24" customHeight="1" x14ac:dyDescent="0.25"/>
    <row r="63" spans="1:49" s="35" customFormat="1" ht="24" customHeight="1" x14ac:dyDescent="0.25"/>
    <row r="64" spans="1:49" s="35" customFormat="1" ht="24" customHeight="1" x14ac:dyDescent="0.25"/>
    <row r="65" s="35" customFormat="1" ht="24" customHeight="1" x14ac:dyDescent="0.25"/>
    <row r="66" s="35" customFormat="1" ht="24" customHeight="1" x14ac:dyDescent="0.25"/>
    <row r="67" s="35" customFormat="1" ht="24" customHeight="1" x14ac:dyDescent="0.25"/>
    <row r="68" s="35" customFormat="1" ht="24" customHeight="1" x14ac:dyDescent="0.25"/>
    <row r="69" s="35" customFormat="1" ht="24" customHeight="1" x14ac:dyDescent="0.25"/>
    <row r="70" s="35" customFormat="1" ht="24" customHeight="1" x14ac:dyDescent="0.25"/>
    <row r="71" s="35" customFormat="1" ht="24" customHeight="1" x14ac:dyDescent="0.25"/>
    <row r="72" s="35" customFormat="1" ht="24" customHeight="1" x14ac:dyDescent="0.25"/>
    <row r="73" s="35" customFormat="1" ht="24" customHeight="1" x14ac:dyDescent="0.25"/>
    <row r="74" s="35" customFormat="1" ht="24" customHeight="1" x14ac:dyDescent="0.25"/>
    <row r="75" s="35" customFormat="1" ht="24" customHeight="1" x14ac:dyDescent="0.25"/>
    <row r="76" s="35" customFormat="1" ht="24" customHeight="1" x14ac:dyDescent="0.25"/>
    <row r="77" s="35" customFormat="1" ht="24" customHeight="1" x14ac:dyDescent="0.25"/>
    <row r="78" s="35" customFormat="1" ht="24" customHeight="1" x14ac:dyDescent="0.25"/>
    <row r="79" s="35" customFormat="1" ht="24" customHeight="1" x14ac:dyDescent="0.25"/>
    <row r="80" s="35" customFormat="1" ht="24" customHeight="1" x14ac:dyDescent="0.25"/>
    <row r="81" s="35" customFormat="1" ht="24" customHeight="1" x14ac:dyDescent="0.25"/>
    <row r="82" s="35" customFormat="1" ht="24" customHeight="1" x14ac:dyDescent="0.25"/>
    <row r="83" s="35" customFormat="1" ht="24" customHeight="1" x14ac:dyDescent="0.25"/>
    <row r="84" s="35" customFormat="1" ht="24" customHeight="1" x14ac:dyDescent="0.25"/>
    <row r="85" s="35" customFormat="1" ht="24" customHeight="1" x14ac:dyDescent="0.25"/>
    <row r="86" s="35" customFormat="1" ht="24" customHeight="1" x14ac:dyDescent="0.25"/>
    <row r="87" s="35" customFormat="1" ht="24" customHeight="1" x14ac:dyDescent="0.25"/>
    <row r="88" s="35" customFormat="1" ht="24" customHeight="1" x14ac:dyDescent="0.25"/>
    <row r="89" s="35" customFormat="1" ht="24" customHeight="1" x14ac:dyDescent="0.25"/>
    <row r="90" s="35" customFormat="1" ht="24" customHeight="1" x14ac:dyDescent="0.25"/>
    <row r="91" s="35" customFormat="1" ht="24" customHeight="1" x14ac:dyDescent="0.25"/>
    <row r="92" s="35" customFormat="1" ht="24" customHeight="1" x14ac:dyDescent="0.25"/>
    <row r="93" s="35" customFormat="1" ht="24" customHeight="1" x14ac:dyDescent="0.25"/>
    <row r="94" s="35" customFormat="1" ht="24" customHeight="1" x14ac:dyDescent="0.25"/>
    <row r="95" s="35" customFormat="1" ht="24" customHeight="1" x14ac:dyDescent="0.25"/>
    <row r="96" s="35" customFormat="1" ht="24" customHeight="1" x14ac:dyDescent="0.25"/>
    <row r="97" s="35" customFormat="1" ht="24" customHeight="1" x14ac:dyDescent="0.25"/>
    <row r="98" s="35" customFormat="1" ht="24" customHeight="1" x14ac:dyDescent="0.25"/>
    <row r="99" s="35" customFormat="1" ht="24" customHeight="1" x14ac:dyDescent="0.25"/>
    <row r="100" s="35" customFormat="1" ht="24" customHeight="1" x14ac:dyDescent="0.25"/>
    <row r="101" s="35" customFormat="1" ht="24" customHeight="1" x14ac:dyDescent="0.25"/>
    <row r="102" s="35" customFormat="1" ht="24" customHeight="1" x14ac:dyDescent="0.25"/>
    <row r="103" s="35" customFormat="1" ht="24" customHeight="1" x14ac:dyDescent="0.25"/>
    <row r="104" s="35" customFormat="1" ht="24" customHeight="1" x14ac:dyDescent="0.25"/>
    <row r="105" s="35" customFormat="1" ht="24" customHeight="1" x14ac:dyDescent="0.25"/>
    <row r="106" s="35" customFormat="1" ht="24" customHeight="1" x14ac:dyDescent="0.25"/>
    <row r="107" s="35" customFormat="1" ht="24" customHeight="1" x14ac:dyDescent="0.25"/>
    <row r="108" s="35" customFormat="1" ht="24" customHeight="1" x14ac:dyDescent="0.25"/>
    <row r="109" s="35" customFormat="1" ht="24" customHeight="1" x14ac:dyDescent="0.25"/>
    <row r="110" s="35" customFormat="1" ht="24" customHeight="1" x14ac:dyDescent="0.25"/>
    <row r="111" s="35" customFormat="1" ht="24" customHeight="1" x14ac:dyDescent="0.25"/>
    <row r="112" s="35" customFormat="1" ht="24" customHeight="1" x14ac:dyDescent="0.25"/>
    <row r="113" s="35" customFormat="1" ht="24" customHeight="1" x14ac:dyDescent="0.25"/>
    <row r="114" s="35" customFormat="1" ht="24" customHeight="1" x14ac:dyDescent="0.25"/>
    <row r="115" s="35" customFormat="1" ht="24" customHeight="1" x14ac:dyDescent="0.25"/>
    <row r="116" s="35" customFormat="1" ht="24" customHeight="1" x14ac:dyDescent="0.25"/>
    <row r="117" s="35" customFormat="1" ht="24" customHeight="1" x14ac:dyDescent="0.25"/>
    <row r="118" s="35" customFormat="1" ht="24" customHeight="1" x14ac:dyDescent="0.25"/>
    <row r="119" s="35" customFormat="1" ht="24" customHeight="1" x14ac:dyDescent="0.25"/>
    <row r="120" s="35" customFormat="1" ht="24" customHeight="1" x14ac:dyDescent="0.25"/>
    <row r="121" s="35" customFormat="1" ht="24" customHeight="1" x14ac:dyDescent="0.25"/>
    <row r="122" s="35" customFormat="1" ht="24" customHeight="1" x14ac:dyDescent="0.25"/>
    <row r="123" s="35" customFormat="1" ht="24" customHeight="1" x14ac:dyDescent="0.25"/>
    <row r="124" s="35" customFormat="1" ht="24" customHeight="1" x14ac:dyDescent="0.25"/>
    <row r="125" s="35" customFormat="1" ht="24" customHeight="1" x14ac:dyDescent="0.25"/>
    <row r="126" s="35" customFormat="1" ht="24" customHeight="1" x14ac:dyDescent="0.25"/>
    <row r="127" s="35" customFormat="1" ht="24" customHeight="1" x14ac:dyDescent="0.25"/>
    <row r="128" s="35" customFormat="1" ht="24" customHeight="1" x14ac:dyDescent="0.25"/>
    <row r="129" s="35" customFormat="1" ht="24" customHeight="1" x14ac:dyDescent="0.25"/>
    <row r="130" s="35" customFormat="1" ht="24" customHeight="1" x14ac:dyDescent="0.25"/>
    <row r="131" s="35" customFormat="1" ht="24" customHeight="1" x14ac:dyDescent="0.25"/>
    <row r="132" s="35" customFormat="1" ht="24" customHeight="1" x14ac:dyDescent="0.25"/>
    <row r="133" s="35" customFormat="1" ht="24" customHeight="1" x14ac:dyDescent="0.25"/>
    <row r="134" s="35" customFormat="1" ht="24" customHeight="1" x14ac:dyDescent="0.25"/>
    <row r="135" s="35" customFormat="1" ht="24" customHeight="1" x14ac:dyDescent="0.25"/>
    <row r="136" s="35" customFormat="1" ht="24" customHeight="1" x14ac:dyDescent="0.25"/>
    <row r="137" s="35" customFormat="1" ht="24" customHeight="1" x14ac:dyDescent="0.25"/>
    <row r="138" s="35" customFormat="1" ht="24" customHeight="1" x14ac:dyDescent="0.25"/>
    <row r="139" s="35" customFormat="1" ht="24" customHeight="1" x14ac:dyDescent="0.25"/>
    <row r="140" s="35" customFormat="1" ht="24" customHeight="1" x14ac:dyDescent="0.25"/>
    <row r="141" s="35" customFormat="1" ht="24" customHeight="1" x14ac:dyDescent="0.25"/>
    <row r="142" s="35" customFormat="1" ht="24" customHeight="1" x14ac:dyDescent="0.25"/>
    <row r="143" s="35" customFormat="1" ht="24" customHeight="1" x14ac:dyDescent="0.25"/>
    <row r="144" s="35" customFormat="1" ht="24" customHeight="1" x14ac:dyDescent="0.25"/>
    <row r="145" s="35" customFormat="1" ht="24" customHeight="1" x14ac:dyDescent="0.25"/>
    <row r="146" s="35" customFormat="1" ht="24" customHeight="1" x14ac:dyDescent="0.25"/>
    <row r="147" s="35" customFormat="1" ht="24" customHeight="1" x14ac:dyDescent="0.25"/>
    <row r="148" s="35" customFormat="1" ht="24" customHeight="1" x14ac:dyDescent="0.25"/>
    <row r="149" s="35" customFormat="1" ht="24" customHeight="1" x14ac:dyDescent="0.25"/>
    <row r="150" s="35" customFormat="1" ht="24" customHeight="1" x14ac:dyDescent="0.25"/>
    <row r="151" s="35" customFormat="1" ht="24" customHeight="1" x14ac:dyDescent="0.25"/>
    <row r="152" s="35" customFormat="1" ht="24" customHeight="1" x14ac:dyDescent="0.25"/>
    <row r="153" s="35" customFormat="1" ht="24" customHeight="1" x14ac:dyDescent="0.25"/>
    <row r="154" s="35" customFormat="1" ht="24" customHeight="1" x14ac:dyDescent="0.25"/>
    <row r="155" s="35" customFormat="1" ht="24" customHeight="1" x14ac:dyDescent="0.25"/>
    <row r="156" s="35" customFormat="1" ht="24" customHeight="1" x14ac:dyDescent="0.25"/>
    <row r="157" s="35" customFormat="1" ht="24" customHeight="1" x14ac:dyDescent="0.25"/>
    <row r="158" s="35" customFormat="1" ht="24" customHeight="1" x14ac:dyDescent="0.25"/>
    <row r="159" s="35" customFormat="1" ht="24" customHeight="1" x14ac:dyDescent="0.25"/>
    <row r="160" s="35" customFormat="1" ht="24" customHeight="1" x14ac:dyDescent="0.25"/>
    <row r="161" s="35" customFormat="1" ht="24" customHeight="1" x14ac:dyDescent="0.25"/>
    <row r="162" s="35" customFormat="1" ht="24" customHeight="1" x14ac:dyDescent="0.25"/>
    <row r="163" s="35" customFormat="1" ht="24" customHeight="1" x14ac:dyDescent="0.25"/>
    <row r="164" s="35" customFormat="1" ht="24" customHeight="1" x14ac:dyDescent="0.25"/>
    <row r="165" s="35" customFormat="1" ht="24" customHeight="1" x14ac:dyDescent="0.25"/>
    <row r="166" s="35" customFormat="1" ht="24" customHeight="1" x14ac:dyDescent="0.25"/>
    <row r="167" s="35" customFormat="1" ht="24" customHeight="1" x14ac:dyDescent="0.25"/>
    <row r="168" s="35" customFormat="1" ht="24" customHeight="1" x14ac:dyDescent="0.25"/>
    <row r="169" s="35" customFormat="1" ht="24" customHeight="1" x14ac:dyDescent="0.25"/>
    <row r="170" s="35" customFormat="1" ht="24" customHeight="1" x14ac:dyDescent="0.25"/>
    <row r="171" s="35" customFormat="1" ht="24" customHeight="1" x14ac:dyDescent="0.25"/>
    <row r="172" s="35" customFormat="1" ht="24" customHeight="1" x14ac:dyDescent="0.25"/>
    <row r="173" s="35" customFormat="1" ht="24" customHeight="1" x14ac:dyDescent="0.25"/>
    <row r="174" s="35" customFormat="1" ht="24" customHeight="1" x14ac:dyDescent="0.25"/>
    <row r="175" s="35" customFormat="1" ht="24" customHeight="1" x14ac:dyDescent="0.25"/>
    <row r="176" s="35" customFormat="1" ht="24" customHeight="1" x14ac:dyDescent="0.25"/>
    <row r="177" s="35" customFormat="1" ht="24" customHeight="1" x14ac:dyDescent="0.25"/>
    <row r="178" s="35" customFormat="1" ht="24" customHeight="1" x14ac:dyDescent="0.25"/>
    <row r="179" s="35" customFormat="1" ht="24" customHeight="1" x14ac:dyDescent="0.25"/>
    <row r="180" s="35" customFormat="1" ht="24" customHeight="1" x14ac:dyDescent="0.25"/>
    <row r="181" s="35" customFormat="1" ht="24" customHeight="1" x14ac:dyDescent="0.25"/>
    <row r="182" s="35" customFormat="1" ht="24" customHeight="1" x14ac:dyDescent="0.25"/>
    <row r="183" s="35" customFormat="1" ht="24" customHeight="1" x14ac:dyDescent="0.25"/>
    <row r="184" s="35" customFormat="1" ht="24" customHeight="1" x14ac:dyDescent="0.25"/>
    <row r="185" s="35" customFormat="1" ht="24" customHeight="1" x14ac:dyDescent="0.25"/>
    <row r="186" s="35" customFormat="1" ht="24" customHeight="1" x14ac:dyDescent="0.25"/>
    <row r="187" s="35" customFormat="1" ht="24" customHeight="1" x14ac:dyDescent="0.25"/>
    <row r="188" s="35" customFormat="1" ht="24" customHeight="1" x14ac:dyDescent="0.25"/>
  </sheetData>
  <mergeCells count="166">
    <mergeCell ref="A7:A10"/>
    <mergeCell ref="B7:B10"/>
    <mergeCell ref="D7:D9"/>
    <mergeCell ref="F7:F9"/>
    <mergeCell ref="L7:L9"/>
    <mergeCell ref="R7:R9"/>
    <mergeCell ref="A3:A6"/>
    <mergeCell ref="B3:B6"/>
    <mergeCell ref="C3:C6"/>
    <mergeCell ref="D3:Q3"/>
    <mergeCell ref="R3:AE3"/>
    <mergeCell ref="F5:F6"/>
    <mergeCell ref="G5:K5"/>
    <mergeCell ref="L5:L6"/>
    <mergeCell ref="M5:Q5"/>
    <mergeCell ref="T5:T6"/>
    <mergeCell ref="U5:Y5"/>
    <mergeCell ref="Z5:Z6"/>
    <mergeCell ref="AA5:AE5"/>
    <mergeCell ref="R4:R6"/>
    <mergeCell ref="S4:S6"/>
    <mergeCell ref="T4:Y4"/>
    <mergeCell ref="Z4:AE4"/>
    <mergeCell ref="F4:K4"/>
    <mergeCell ref="AN15:AN17"/>
    <mergeCell ref="AF3:AS3"/>
    <mergeCell ref="D4:D6"/>
    <mergeCell ref="E4:E6"/>
    <mergeCell ref="R11:R13"/>
    <mergeCell ref="T11:T13"/>
    <mergeCell ref="Z11:Z13"/>
    <mergeCell ref="AF11:AF13"/>
    <mergeCell ref="AH11:AH13"/>
    <mergeCell ref="AN11:AN13"/>
    <mergeCell ref="T7:T9"/>
    <mergeCell ref="Z7:Z9"/>
    <mergeCell ref="AF7:AF9"/>
    <mergeCell ref="AH7:AH9"/>
    <mergeCell ref="AN7:AN9"/>
    <mergeCell ref="AH4:AM4"/>
    <mergeCell ref="AN4:AS4"/>
    <mergeCell ref="AF4:AF6"/>
    <mergeCell ref="AG4:AG6"/>
    <mergeCell ref="L4:Q4"/>
    <mergeCell ref="AH5:AH6"/>
    <mergeCell ref="AI5:AM5"/>
    <mergeCell ref="AN5:AN6"/>
    <mergeCell ref="AO5:AS5"/>
    <mergeCell ref="A27:A30"/>
    <mergeCell ref="B27:B30"/>
    <mergeCell ref="D27:D29"/>
    <mergeCell ref="F27:F29"/>
    <mergeCell ref="L27:L29"/>
    <mergeCell ref="R27:R29"/>
    <mergeCell ref="T27:T29"/>
    <mergeCell ref="Z27:Z29"/>
    <mergeCell ref="AT14:AZ14"/>
    <mergeCell ref="A15:A18"/>
    <mergeCell ref="B15:B18"/>
    <mergeCell ref="D15:D17"/>
    <mergeCell ref="F15:F17"/>
    <mergeCell ref="L15:L17"/>
    <mergeCell ref="R15:R17"/>
    <mergeCell ref="T15:T17"/>
    <mergeCell ref="Z15:Z17"/>
    <mergeCell ref="AF15:AF17"/>
    <mergeCell ref="A11:A14"/>
    <mergeCell ref="B11:B14"/>
    <mergeCell ref="D11:D13"/>
    <mergeCell ref="F11:F13"/>
    <mergeCell ref="L11:L13"/>
    <mergeCell ref="AH15:AH17"/>
    <mergeCell ref="AF19:AF21"/>
    <mergeCell ref="AH19:AH21"/>
    <mergeCell ref="AN19:AN21"/>
    <mergeCell ref="AT22:AY22"/>
    <mergeCell ref="A23:A26"/>
    <mergeCell ref="B23:B26"/>
    <mergeCell ref="D23:D25"/>
    <mergeCell ref="F23:F25"/>
    <mergeCell ref="L23:L25"/>
    <mergeCell ref="R23:R25"/>
    <mergeCell ref="A19:A22"/>
    <mergeCell ref="B19:B22"/>
    <mergeCell ref="D19:D21"/>
    <mergeCell ref="F19:F21"/>
    <mergeCell ref="L19:L21"/>
    <mergeCell ref="R19:R21"/>
    <mergeCell ref="T19:T21"/>
    <mergeCell ref="Z19:Z21"/>
    <mergeCell ref="AF27:AF29"/>
    <mergeCell ref="AH27:AH29"/>
    <mergeCell ref="AN27:AN29"/>
    <mergeCell ref="T23:T25"/>
    <mergeCell ref="Z23:Z25"/>
    <mergeCell ref="AF23:AF25"/>
    <mergeCell ref="AH23:AH25"/>
    <mergeCell ref="AN23:AN25"/>
    <mergeCell ref="A35:A38"/>
    <mergeCell ref="B35:B38"/>
    <mergeCell ref="D35:D37"/>
    <mergeCell ref="F35:F37"/>
    <mergeCell ref="L35:L37"/>
    <mergeCell ref="A31:A34"/>
    <mergeCell ref="B31:B34"/>
    <mergeCell ref="D31:D33"/>
    <mergeCell ref="F31:F33"/>
    <mergeCell ref="L31:L33"/>
    <mergeCell ref="R35:R37"/>
    <mergeCell ref="T35:T37"/>
    <mergeCell ref="Z35:Z37"/>
    <mergeCell ref="AF35:AF37"/>
    <mergeCell ref="AH35:AH37"/>
    <mergeCell ref="AN35:AN37"/>
    <mergeCell ref="T31:T33"/>
    <mergeCell ref="Z31:Z33"/>
    <mergeCell ref="AF31:AF33"/>
    <mergeCell ref="AH31:AH33"/>
    <mergeCell ref="AN31:AN33"/>
    <mergeCell ref="R31:R33"/>
    <mergeCell ref="A43:A46"/>
    <mergeCell ref="B43:B46"/>
    <mergeCell ref="D43:D45"/>
    <mergeCell ref="F43:F45"/>
    <mergeCell ref="L43:L45"/>
    <mergeCell ref="A39:A42"/>
    <mergeCell ref="B39:B42"/>
    <mergeCell ref="D39:D41"/>
    <mergeCell ref="F39:F41"/>
    <mergeCell ref="L39:L41"/>
    <mergeCell ref="R43:R45"/>
    <mergeCell ref="T43:T45"/>
    <mergeCell ref="Z43:Z45"/>
    <mergeCell ref="AF43:AF45"/>
    <mergeCell ref="AH43:AH45"/>
    <mergeCell ref="AN43:AN45"/>
    <mergeCell ref="T39:T41"/>
    <mergeCell ref="Z39:Z41"/>
    <mergeCell ref="AF39:AF41"/>
    <mergeCell ref="AH39:AH41"/>
    <mergeCell ref="AN39:AN41"/>
    <mergeCell ref="R39:R41"/>
    <mergeCell ref="T47:T49"/>
    <mergeCell ref="Z47:Z49"/>
    <mergeCell ref="AF47:AF49"/>
    <mergeCell ref="AH47:AH49"/>
    <mergeCell ref="AN47:AN49"/>
    <mergeCell ref="B56:AS56"/>
    <mergeCell ref="B57:AS57"/>
    <mergeCell ref="A51:B54"/>
    <mergeCell ref="D51:D53"/>
    <mergeCell ref="F51:F53"/>
    <mergeCell ref="L51:L53"/>
    <mergeCell ref="R51:R53"/>
    <mergeCell ref="T51:T53"/>
    <mergeCell ref="AT50:AW50"/>
    <mergeCell ref="A47:A50"/>
    <mergeCell ref="B47:B50"/>
    <mergeCell ref="D47:D49"/>
    <mergeCell ref="F47:F49"/>
    <mergeCell ref="L47:L49"/>
    <mergeCell ref="R47:R49"/>
    <mergeCell ref="Z51:Z53"/>
    <mergeCell ref="AF51:AF53"/>
    <mergeCell ref="AH51:AH53"/>
    <mergeCell ref="AN51:AN53"/>
  </mergeCells>
  <pageMargins left="0.70866141732283472" right="0.70866141732283472" top="0.74803149606299213" bottom="0.74803149606299213" header="0.31496062992125984" footer="0.31496062992125984"/>
  <pageSetup paperSize="8" scale="36" fitToHeight="10" orientation="landscape" r:id="rId1"/>
  <ignoredErrors>
    <ignoredError sqref="E31:AS34 E45:T54 V35:AS42 E35:F44 H35:T44 E29:T30 V10:AS18 E10:F28 H10:T18 V23:AS30 AF19:AS22 H23:T28 H19:Q22 S22:W22 V44:AS54 V43:Y43 AA43:AS43" formula="1"/>
    <ignoredError sqref="U35:U54 G35:G44 U10:U18 G10:G28 U23:U30" formula="1" formulaRange="1"/>
    <ignoredError sqref="U7:U9 G7:G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E26" sqref="E26"/>
    </sheetView>
  </sheetViews>
  <sheetFormatPr defaultRowHeight="15" x14ac:dyDescent="0.25"/>
  <cols>
    <col min="1" max="1" width="34.42578125" customWidth="1"/>
    <col min="2" max="2" width="34.28515625" customWidth="1"/>
    <col min="3" max="3" width="15.85546875" customWidth="1"/>
  </cols>
  <sheetData>
    <row r="1" spans="1:5" ht="49.5" customHeight="1" x14ac:dyDescent="0.25">
      <c r="A1" s="256" t="s">
        <v>46</v>
      </c>
      <c r="B1" s="256"/>
      <c r="C1" s="256"/>
    </row>
    <row r="2" spans="1:5" ht="45" x14ac:dyDescent="0.25">
      <c r="A2" s="64" t="s">
        <v>47</v>
      </c>
      <c r="B2" s="64" t="s">
        <v>48</v>
      </c>
      <c r="C2" s="65" t="s">
        <v>49</v>
      </c>
    </row>
    <row r="3" spans="1:5" x14ac:dyDescent="0.25">
      <c r="A3" s="66" t="s">
        <v>35</v>
      </c>
      <c r="B3" s="66" t="s">
        <v>50</v>
      </c>
      <c r="C3" s="67">
        <v>453079</v>
      </c>
      <c r="D3" s="71">
        <v>453079</v>
      </c>
      <c r="E3" s="71">
        <f>D3-C3</f>
        <v>0</v>
      </c>
    </row>
    <row r="4" spans="1:5" x14ac:dyDescent="0.25">
      <c r="A4" s="66" t="s">
        <v>35</v>
      </c>
      <c r="B4" s="66" t="s">
        <v>51</v>
      </c>
      <c r="C4" s="67">
        <v>149924</v>
      </c>
      <c r="D4" s="71">
        <v>149924</v>
      </c>
      <c r="E4" s="71">
        <f t="shared" ref="E4:E14" si="0">D4-C4</f>
        <v>0</v>
      </c>
    </row>
    <row r="5" spans="1:5" x14ac:dyDescent="0.25">
      <c r="A5" s="66" t="s">
        <v>35</v>
      </c>
      <c r="B5" s="66" t="s">
        <v>52</v>
      </c>
      <c r="C5" s="67">
        <v>494688</v>
      </c>
      <c r="D5" s="71">
        <v>494688</v>
      </c>
      <c r="E5" s="71">
        <f t="shared" si="0"/>
        <v>0</v>
      </c>
    </row>
    <row r="6" spans="1:5" x14ac:dyDescent="0.25">
      <c r="A6" s="66" t="s">
        <v>35</v>
      </c>
      <c r="B6" s="66" t="s">
        <v>53</v>
      </c>
      <c r="C6" s="67">
        <v>177560</v>
      </c>
      <c r="D6" s="71">
        <v>177560</v>
      </c>
      <c r="E6" s="71">
        <f t="shared" si="0"/>
        <v>0</v>
      </c>
    </row>
    <row r="7" spans="1:5" x14ac:dyDescent="0.25">
      <c r="A7" s="66" t="s">
        <v>35</v>
      </c>
      <c r="B7" s="66" t="s">
        <v>54</v>
      </c>
      <c r="C7" s="67">
        <v>231065</v>
      </c>
      <c r="D7" s="71">
        <v>231065</v>
      </c>
      <c r="E7" s="71">
        <f t="shared" si="0"/>
        <v>0</v>
      </c>
    </row>
    <row r="8" spans="1:5" x14ac:dyDescent="0.25">
      <c r="A8" s="66" t="s">
        <v>35</v>
      </c>
      <c r="B8" s="66" t="s">
        <v>55</v>
      </c>
      <c r="C8" s="67">
        <v>329493</v>
      </c>
      <c r="D8" s="71">
        <v>329493</v>
      </c>
      <c r="E8" s="71">
        <f t="shared" si="0"/>
        <v>0</v>
      </c>
    </row>
    <row r="9" spans="1:5" x14ac:dyDescent="0.25">
      <c r="A9" s="66" t="s">
        <v>35</v>
      </c>
      <c r="B9" s="66" t="s">
        <v>56</v>
      </c>
      <c r="C9" s="67">
        <v>109592</v>
      </c>
      <c r="D9" s="71">
        <v>109592</v>
      </c>
      <c r="E9" s="71">
        <f t="shared" si="0"/>
        <v>0</v>
      </c>
    </row>
    <row r="10" spans="1:5" x14ac:dyDescent="0.25">
      <c r="A10" s="66" t="s">
        <v>35</v>
      </c>
      <c r="B10" s="66" t="s">
        <v>57</v>
      </c>
      <c r="C10" s="67">
        <v>227319</v>
      </c>
      <c r="D10" s="71">
        <v>227319</v>
      </c>
      <c r="E10" s="71">
        <f t="shared" si="0"/>
        <v>0</v>
      </c>
    </row>
    <row r="11" spans="1:5" x14ac:dyDescent="0.25">
      <c r="A11" s="66" t="s">
        <v>35</v>
      </c>
      <c r="B11" s="66" t="s">
        <v>58</v>
      </c>
      <c r="C11" s="67">
        <v>211632</v>
      </c>
      <c r="D11" s="71">
        <v>211632</v>
      </c>
      <c r="E11" s="71">
        <f t="shared" si="0"/>
        <v>0</v>
      </c>
    </row>
    <row r="12" spans="1:5" x14ac:dyDescent="0.25">
      <c r="A12" s="66" t="s">
        <v>35</v>
      </c>
      <c r="B12" s="66" t="s">
        <v>59</v>
      </c>
      <c r="C12" s="67">
        <v>323709</v>
      </c>
      <c r="D12" s="71">
        <v>316750</v>
      </c>
      <c r="E12" s="77">
        <f t="shared" si="0"/>
        <v>-6959</v>
      </c>
    </row>
    <row r="13" spans="1:5" x14ac:dyDescent="0.25">
      <c r="A13" s="66" t="s">
        <v>35</v>
      </c>
      <c r="B13" s="66" t="s">
        <v>60</v>
      </c>
      <c r="C13" s="67">
        <v>226018</v>
      </c>
      <c r="D13" s="71">
        <v>226018</v>
      </c>
      <c r="E13" s="71">
        <f t="shared" si="0"/>
        <v>0</v>
      </c>
    </row>
    <row r="14" spans="1:5" x14ac:dyDescent="0.25">
      <c r="A14" s="68" t="s">
        <v>61</v>
      </c>
      <c r="B14" s="68"/>
      <c r="C14" s="69">
        <f>SUM(C3:C13)</f>
        <v>2934079</v>
      </c>
      <c r="D14" s="71">
        <v>2927120</v>
      </c>
      <c r="E14" s="71">
        <f t="shared" si="0"/>
        <v>-6959</v>
      </c>
    </row>
    <row r="15" spans="1:5" x14ac:dyDescent="0.25">
      <c r="A15" s="66" t="s">
        <v>62</v>
      </c>
      <c r="B15" s="66" t="s">
        <v>63</v>
      </c>
      <c r="C15" s="70">
        <v>236220</v>
      </c>
      <c r="E15" s="71"/>
    </row>
    <row r="16" spans="1:5" x14ac:dyDescent="0.25">
      <c r="A16" s="66" t="s">
        <v>62</v>
      </c>
      <c r="B16" s="66" t="s">
        <v>64</v>
      </c>
      <c r="C16" s="70">
        <v>134468</v>
      </c>
      <c r="E16" s="71"/>
    </row>
    <row r="17" spans="1:5" x14ac:dyDescent="0.25">
      <c r="A17" s="66" t="s">
        <v>62</v>
      </c>
      <c r="B17" s="66" t="s">
        <v>65</v>
      </c>
      <c r="C17" s="70">
        <v>296930</v>
      </c>
      <c r="E17" s="71"/>
    </row>
    <row r="18" spans="1:5" x14ac:dyDescent="0.25">
      <c r="A18" s="66" t="s">
        <v>62</v>
      </c>
      <c r="B18" s="66" t="s">
        <v>66</v>
      </c>
      <c r="C18" s="70">
        <v>191934</v>
      </c>
      <c r="E18" s="71"/>
    </row>
    <row r="19" spans="1:5" x14ac:dyDescent="0.25">
      <c r="A19" s="66" t="s">
        <v>62</v>
      </c>
      <c r="B19" s="66" t="s">
        <v>67</v>
      </c>
      <c r="C19" s="70">
        <v>105494</v>
      </c>
      <c r="E19" s="71"/>
    </row>
    <row r="20" spans="1:5" x14ac:dyDescent="0.25">
      <c r="A20" s="66" t="s">
        <v>62</v>
      </c>
      <c r="B20" s="66" t="s">
        <v>68</v>
      </c>
      <c r="C20" s="70">
        <v>689454</v>
      </c>
      <c r="E20" s="71"/>
    </row>
    <row r="21" spans="1:5" x14ac:dyDescent="0.25">
      <c r="A21" s="66" t="s">
        <v>62</v>
      </c>
      <c r="B21" s="66" t="s">
        <v>69</v>
      </c>
      <c r="C21" s="70">
        <v>217223</v>
      </c>
      <c r="E21" s="71"/>
    </row>
    <row r="22" spans="1:5" x14ac:dyDescent="0.25">
      <c r="A22" s="66" t="s">
        <v>62</v>
      </c>
      <c r="B22" s="66" t="s">
        <v>70</v>
      </c>
      <c r="C22" s="70">
        <v>259620</v>
      </c>
      <c r="E22" s="71"/>
    </row>
    <row r="23" spans="1:5" x14ac:dyDescent="0.25">
      <c r="A23" s="66" t="s">
        <v>62</v>
      </c>
      <c r="B23" s="66" t="s">
        <v>71</v>
      </c>
      <c r="C23" s="70">
        <v>222261</v>
      </c>
      <c r="E23" s="71"/>
    </row>
    <row r="24" spans="1:5" x14ac:dyDescent="0.25">
      <c r="A24" s="72" t="s">
        <v>72</v>
      </c>
      <c r="B24" s="73"/>
      <c r="C24" s="69">
        <f>SUM(C15:C23)</f>
        <v>2353604</v>
      </c>
      <c r="E24" s="71"/>
    </row>
    <row r="25" spans="1:5" x14ac:dyDescent="0.25">
      <c r="A25" s="74" t="s">
        <v>73</v>
      </c>
      <c r="B25" s="75"/>
      <c r="C25" s="76">
        <f>C14+C24</f>
        <v>5287683</v>
      </c>
    </row>
  </sheetData>
  <mergeCells count="1">
    <mergeCell ref="A1:C1"/>
  </mergeCells>
  <pageMargins left="0.7" right="0.7" top="0.75" bottom="0.75" header="0.3" footer="0.3"/>
  <pageSetup paperSize="9" orientation="portrait" horizontalDpi="200" verticalDpi="200" copies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188"/>
  <sheetViews>
    <sheetView view="pageBreakPreview" zoomScale="60" zoomScaleNormal="55" workbookViewId="0">
      <pane xSplit="2" ySplit="6" topLeftCell="K7" activePane="bottomRight" state="frozen"/>
      <selection pane="topRight" activeCell="C1" sqref="C1"/>
      <selection pane="bottomLeft" activeCell="A7" sqref="A7"/>
      <selection pane="bottomRight" activeCell="AN50" sqref="AN50:AO50"/>
    </sheetView>
  </sheetViews>
  <sheetFormatPr defaultRowHeight="15" x14ac:dyDescent="0.25"/>
  <cols>
    <col min="1" max="1" width="9.140625" style="5"/>
    <col min="2" max="2" width="30.28515625" style="5" customWidth="1"/>
    <col min="3" max="3" width="22.28515625" style="5" customWidth="1"/>
    <col min="4" max="5" width="10.5703125" style="5" customWidth="1"/>
    <col min="6" max="6" width="14.140625" style="5" customWidth="1"/>
    <col min="7" max="11" width="10.5703125" style="5" customWidth="1"/>
    <col min="12" max="12" width="14" style="5" customWidth="1"/>
    <col min="13" max="19" width="10.5703125" style="5" customWidth="1"/>
    <col min="20" max="20" width="13.7109375" style="5" customWidth="1"/>
    <col min="21" max="25" width="10.5703125" style="5" customWidth="1"/>
    <col min="26" max="26" width="13.7109375" style="5" customWidth="1"/>
    <col min="27" max="31" width="10.5703125" style="5" customWidth="1"/>
    <col min="32" max="32" width="14.140625" style="5" customWidth="1"/>
    <col min="33" max="33" width="12.28515625" style="5" customWidth="1"/>
    <col min="34" max="34" width="14.7109375" style="5" customWidth="1"/>
    <col min="35" max="39" width="10.5703125" style="5" customWidth="1"/>
    <col min="40" max="40" width="14.7109375" style="5" customWidth="1"/>
    <col min="41" max="41" width="13.85546875" style="5" customWidth="1"/>
    <col min="42" max="44" width="10.5703125" style="5" customWidth="1"/>
    <col min="45" max="45" width="13.7109375" style="5" customWidth="1"/>
    <col min="46" max="16384" width="9.140625" style="5"/>
  </cols>
  <sheetData>
    <row r="1" spans="1:52" s="4" customFormat="1" ht="24.75" customHeight="1" x14ac:dyDescent="0.25">
      <c r="A1" s="3" t="s">
        <v>14</v>
      </c>
    </row>
    <row r="3" spans="1:52" ht="30" customHeight="1" x14ac:dyDescent="0.25">
      <c r="A3" s="269" t="s">
        <v>1</v>
      </c>
      <c r="B3" s="269" t="s">
        <v>0</v>
      </c>
      <c r="C3" s="269" t="s">
        <v>11</v>
      </c>
      <c r="D3" s="272">
        <v>2020</v>
      </c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>
        <v>2021</v>
      </c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 t="s">
        <v>23</v>
      </c>
      <c r="AG3" s="272"/>
      <c r="AH3" s="272"/>
      <c r="AI3" s="272"/>
      <c r="AJ3" s="272"/>
      <c r="AK3" s="272"/>
      <c r="AL3" s="272"/>
      <c r="AM3" s="272"/>
      <c r="AN3" s="272"/>
      <c r="AO3" s="272"/>
      <c r="AP3" s="272"/>
      <c r="AQ3" s="272"/>
      <c r="AR3" s="272"/>
      <c r="AS3" s="272"/>
    </row>
    <row r="4" spans="1:52" ht="30" customHeight="1" x14ac:dyDescent="0.25">
      <c r="A4" s="270"/>
      <c r="B4" s="270"/>
      <c r="C4" s="270"/>
      <c r="D4" s="269" t="s">
        <v>20</v>
      </c>
      <c r="E4" s="269" t="s">
        <v>21</v>
      </c>
      <c r="F4" s="272" t="s">
        <v>5</v>
      </c>
      <c r="G4" s="272"/>
      <c r="H4" s="272"/>
      <c r="I4" s="272"/>
      <c r="J4" s="272"/>
      <c r="K4" s="272"/>
      <c r="L4" s="272" t="s">
        <v>10</v>
      </c>
      <c r="M4" s="272"/>
      <c r="N4" s="272"/>
      <c r="O4" s="272"/>
      <c r="P4" s="272"/>
      <c r="Q4" s="272"/>
      <c r="R4" s="269" t="s">
        <v>20</v>
      </c>
      <c r="S4" s="269" t="s">
        <v>21</v>
      </c>
      <c r="T4" s="272" t="s">
        <v>5</v>
      </c>
      <c r="U4" s="272"/>
      <c r="V4" s="272"/>
      <c r="W4" s="272"/>
      <c r="X4" s="272"/>
      <c r="Y4" s="272"/>
      <c r="Z4" s="272" t="s">
        <v>10</v>
      </c>
      <c r="AA4" s="272"/>
      <c r="AB4" s="272"/>
      <c r="AC4" s="272"/>
      <c r="AD4" s="272"/>
      <c r="AE4" s="272"/>
      <c r="AF4" s="269" t="s">
        <v>20</v>
      </c>
      <c r="AG4" s="269" t="s">
        <v>21</v>
      </c>
      <c r="AH4" s="272" t="s">
        <v>5</v>
      </c>
      <c r="AI4" s="272"/>
      <c r="AJ4" s="272"/>
      <c r="AK4" s="272"/>
      <c r="AL4" s="272"/>
      <c r="AM4" s="272"/>
      <c r="AN4" s="272" t="s">
        <v>10</v>
      </c>
      <c r="AO4" s="272"/>
      <c r="AP4" s="272"/>
      <c r="AQ4" s="272"/>
      <c r="AR4" s="272"/>
      <c r="AS4" s="272"/>
    </row>
    <row r="5" spans="1:52" ht="30" customHeight="1" x14ac:dyDescent="0.25">
      <c r="A5" s="270"/>
      <c r="B5" s="270"/>
      <c r="C5" s="270"/>
      <c r="D5" s="270"/>
      <c r="E5" s="270"/>
      <c r="F5" s="269" t="s">
        <v>16</v>
      </c>
      <c r="G5" s="273" t="s">
        <v>15</v>
      </c>
      <c r="H5" s="274"/>
      <c r="I5" s="274"/>
      <c r="J5" s="274"/>
      <c r="K5" s="275"/>
      <c r="L5" s="269" t="s">
        <v>16</v>
      </c>
      <c r="M5" s="273" t="s">
        <v>15</v>
      </c>
      <c r="N5" s="274"/>
      <c r="O5" s="274"/>
      <c r="P5" s="274"/>
      <c r="Q5" s="275"/>
      <c r="R5" s="270"/>
      <c r="S5" s="270"/>
      <c r="T5" s="269" t="s">
        <v>16</v>
      </c>
      <c r="U5" s="273" t="s">
        <v>15</v>
      </c>
      <c r="V5" s="274"/>
      <c r="W5" s="274"/>
      <c r="X5" s="274"/>
      <c r="Y5" s="275"/>
      <c r="Z5" s="269" t="s">
        <v>16</v>
      </c>
      <c r="AA5" s="273" t="s">
        <v>15</v>
      </c>
      <c r="AB5" s="274"/>
      <c r="AC5" s="274"/>
      <c r="AD5" s="274"/>
      <c r="AE5" s="275"/>
      <c r="AF5" s="270"/>
      <c r="AG5" s="270"/>
      <c r="AH5" s="269" t="s">
        <v>16</v>
      </c>
      <c r="AI5" s="273" t="s">
        <v>15</v>
      </c>
      <c r="AJ5" s="274"/>
      <c r="AK5" s="274"/>
      <c r="AL5" s="274"/>
      <c r="AM5" s="275"/>
      <c r="AN5" s="269" t="s">
        <v>16</v>
      </c>
      <c r="AO5" s="273" t="s">
        <v>15</v>
      </c>
      <c r="AP5" s="274"/>
      <c r="AQ5" s="274"/>
      <c r="AR5" s="274"/>
      <c r="AS5" s="275"/>
    </row>
    <row r="6" spans="1:52" s="7" customFormat="1" ht="45" customHeight="1" x14ac:dyDescent="0.25">
      <c r="A6" s="271"/>
      <c r="B6" s="271"/>
      <c r="C6" s="271"/>
      <c r="D6" s="271"/>
      <c r="E6" s="271"/>
      <c r="F6" s="271"/>
      <c r="G6" s="6" t="s">
        <v>4</v>
      </c>
      <c r="H6" s="6" t="s">
        <v>6</v>
      </c>
      <c r="I6" s="6" t="s">
        <v>7</v>
      </c>
      <c r="J6" s="6" t="s">
        <v>8</v>
      </c>
      <c r="K6" s="6" t="s">
        <v>9</v>
      </c>
      <c r="L6" s="271"/>
      <c r="M6" s="6" t="s">
        <v>4</v>
      </c>
      <c r="N6" s="11" t="s">
        <v>6</v>
      </c>
      <c r="O6" s="11" t="s">
        <v>7</v>
      </c>
      <c r="P6" s="11" t="s">
        <v>8</v>
      </c>
      <c r="Q6" s="11" t="s">
        <v>9</v>
      </c>
      <c r="R6" s="271"/>
      <c r="S6" s="271"/>
      <c r="T6" s="271"/>
      <c r="U6" s="11" t="s">
        <v>4</v>
      </c>
      <c r="V6" s="11" t="s">
        <v>6</v>
      </c>
      <c r="W6" s="11" t="s">
        <v>7</v>
      </c>
      <c r="X6" s="11" t="s">
        <v>8</v>
      </c>
      <c r="Y6" s="11" t="s">
        <v>9</v>
      </c>
      <c r="Z6" s="271"/>
      <c r="AA6" s="11" t="s">
        <v>4</v>
      </c>
      <c r="AB6" s="11" t="s">
        <v>6</v>
      </c>
      <c r="AC6" s="11" t="s">
        <v>7</v>
      </c>
      <c r="AD6" s="6" t="s">
        <v>8</v>
      </c>
      <c r="AE6" s="6" t="s">
        <v>9</v>
      </c>
      <c r="AF6" s="271"/>
      <c r="AG6" s="271"/>
      <c r="AH6" s="271"/>
      <c r="AI6" s="6" t="s">
        <v>4</v>
      </c>
      <c r="AJ6" s="6" t="s">
        <v>6</v>
      </c>
      <c r="AK6" s="6" t="s">
        <v>7</v>
      </c>
      <c r="AL6" s="6" t="s">
        <v>8</v>
      </c>
      <c r="AM6" s="6" t="s">
        <v>9</v>
      </c>
      <c r="AN6" s="271"/>
      <c r="AO6" s="6" t="s">
        <v>4</v>
      </c>
      <c r="AP6" s="6" t="s">
        <v>6</v>
      </c>
      <c r="AQ6" s="6" t="s">
        <v>7</v>
      </c>
      <c r="AR6" s="6" t="s">
        <v>8</v>
      </c>
      <c r="AS6" s="6" t="s">
        <v>9</v>
      </c>
    </row>
    <row r="7" spans="1:52" s="9" customFormat="1" ht="30" customHeight="1" x14ac:dyDescent="0.25">
      <c r="A7" s="260">
        <v>1</v>
      </c>
      <c r="B7" s="260" t="s">
        <v>24</v>
      </c>
      <c r="C7" s="8" t="s">
        <v>2</v>
      </c>
      <c r="D7" s="263">
        <f>F7+L7</f>
        <v>426057</v>
      </c>
      <c r="E7" s="1">
        <f>G7+M7</f>
        <v>877</v>
      </c>
      <c r="F7" s="263">
        <v>19163</v>
      </c>
      <c r="G7" s="1">
        <f>SUM(H7:K7)</f>
        <v>877</v>
      </c>
      <c r="H7" s="1">
        <v>0</v>
      </c>
      <c r="I7" s="1">
        <v>0</v>
      </c>
      <c r="J7" s="1">
        <v>235</v>
      </c>
      <c r="K7" s="1">
        <v>642</v>
      </c>
      <c r="L7" s="263">
        <v>406894</v>
      </c>
      <c r="M7" s="1">
        <f>SUM(N7:Q7)</f>
        <v>0</v>
      </c>
      <c r="N7" s="1"/>
      <c r="O7" s="1"/>
      <c r="P7" s="1"/>
      <c r="Q7" s="1"/>
      <c r="R7" s="263">
        <f>T7+Z7</f>
        <v>431769</v>
      </c>
      <c r="S7" s="1">
        <f>U7+AA7</f>
        <v>730</v>
      </c>
      <c r="T7" s="263">
        <v>20818</v>
      </c>
      <c r="U7" s="1">
        <f>SUM(V7:Y7)</f>
        <v>730</v>
      </c>
      <c r="V7" s="1">
        <v>10</v>
      </c>
      <c r="W7" s="1">
        <v>5</v>
      </c>
      <c r="X7" s="1">
        <v>124</v>
      </c>
      <c r="Y7" s="1">
        <v>591</v>
      </c>
      <c r="Z7" s="263">
        <v>410951</v>
      </c>
      <c r="AA7" s="1">
        <f>SUM(AB7:AE7)</f>
        <v>0</v>
      </c>
      <c r="AB7" s="1"/>
      <c r="AC7" s="1"/>
      <c r="AD7" s="1"/>
      <c r="AE7" s="1"/>
      <c r="AF7" s="263">
        <f>AH7+AN7</f>
        <v>5712</v>
      </c>
      <c r="AG7" s="1">
        <f>AI7+AO7</f>
        <v>-147</v>
      </c>
      <c r="AH7" s="197">
        <f>T7-F7</f>
        <v>1655</v>
      </c>
      <c r="AI7" s="16">
        <f>SUM(AJ7:AM7)</f>
        <v>-147</v>
      </c>
      <c r="AJ7" s="16">
        <f>V7-H7</f>
        <v>10</v>
      </c>
      <c r="AK7" s="16">
        <f>W7-I7</f>
        <v>5</v>
      </c>
      <c r="AL7" s="16">
        <f>X7-J7</f>
        <v>-111</v>
      </c>
      <c r="AM7" s="16">
        <f>Y7-K7</f>
        <v>-51</v>
      </c>
      <c r="AN7" s="197">
        <f>Z7-L7</f>
        <v>4057</v>
      </c>
      <c r="AO7" s="16">
        <f>SUM(AP7:AS7)</f>
        <v>0</v>
      </c>
      <c r="AP7" s="16">
        <f>AB7-N7</f>
        <v>0</v>
      </c>
      <c r="AQ7" s="16">
        <f>AC7-O7</f>
        <v>0</v>
      </c>
      <c r="AR7" s="16">
        <f>AD7-P7</f>
        <v>0</v>
      </c>
      <c r="AS7" s="16">
        <f>AE7-Q7</f>
        <v>0</v>
      </c>
    </row>
    <row r="8" spans="1:52" s="9" customFormat="1" ht="30" customHeight="1" x14ac:dyDescent="0.25">
      <c r="A8" s="261"/>
      <c r="B8" s="261"/>
      <c r="C8" s="8" t="s">
        <v>3</v>
      </c>
      <c r="D8" s="264"/>
      <c r="E8" s="1">
        <f>G8+M8</f>
        <v>9080</v>
      </c>
      <c r="F8" s="264"/>
      <c r="G8" s="1">
        <f>SUM(H8:K8)</f>
        <v>9080</v>
      </c>
      <c r="H8" s="1">
        <v>130</v>
      </c>
      <c r="I8" s="1">
        <v>34</v>
      </c>
      <c r="J8" s="1">
        <v>1185</v>
      </c>
      <c r="K8" s="1">
        <v>7731</v>
      </c>
      <c r="L8" s="264"/>
      <c r="M8" s="1">
        <f>SUM(N8:Q8)</f>
        <v>0</v>
      </c>
      <c r="N8" s="1"/>
      <c r="O8" s="1"/>
      <c r="P8" s="1"/>
      <c r="Q8" s="1"/>
      <c r="R8" s="264"/>
      <c r="S8" s="1">
        <f>U8+AA8</f>
        <v>7059</v>
      </c>
      <c r="T8" s="264"/>
      <c r="U8" s="1">
        <f>SUM(V8:Y8)</f>
        <v>7059</v>
      </c>
      <c r="V8" s="1">
        <v>55</v>
      </c>
      <c r="W8" s="1">
        <v>23</v>
      </c>
      <c r="X8" s="1">
        <v>1045</v>
      </c>
      <c r="Y8" s="1">
        <v>5936</v>
      </c>
      <c r="Z8" s="264"/>
      <c r="AA8" s="1">
        <f>SUM(AB8:AE8)</f>
        <v>0</v>
      </c>
      <c r="AB8" s="1"/>
      <c r="AC8" s="1"/>
      <c r="AD8" s="1"/>
      <c r="AE8" s="1"/>
      <c r="AF8" s="264"/>
      <c r="AG8" s="1">
        <f>AI8+AO8</f>
        <v>-2021</v>
      </c>
      <c r="AH8" s="176"/>
      <c r="AI8" s="16">
        <f>SUM(AJ8:AM8)</f>
        <v>-2021</v>
      </c>
      <c r="AJ8" s="16">
        <f t="shared" ref="AJ8:AM9" si="0">V8-H8</f>
        <v>-75</v>
      </c>
      <c r="AK8" s="16">
        <f t="shared" si="0"/>
        <v>-11</v>
      </c>
      <c r="AL8" s="16">
        <f t="shared" si="0"/>
        <v>-140</v>
      </c>
      <c r="AM8" s="16">
        <f t="shared" si="0"/>
        <v>-1795</v>
      </c>
      <c r="AN8" s="176"/>
      <c r="AO8" s="16">
        <f>SUM(AP8:AS8)</f>
        <v>0</v>
      </c>
      <c r="AP8" s="16">
        <f t="shared" ref="AP8:AS9" si="1">AB8-N8</f>
        <v>0</v>
      </c>
      <c r="AQ8" s="16">
        <f t="shared" si="1"/>
        <v>0</v>
      </c>
      <c r="AR8" s="16">
        <f t="shared" si="1"/>
        <v>0</v>
      </c>
      <c r="AS8" s="16">
        <f t="shared" si="1"/>
        <v>0</v>
      </c>
    </row>
    <row r="9" spans="1:52" s="9" customFormat="1" ht="30" customHeight="1" x14ac:dyDescent="0.25">
      <c r="A9" s="261"/>
      <c r="B9" s="261"/>
      <c r="C9" s="8" t="s">
        <v>13</v>
      </c>
      <c r="D9" s="265"/>
      <c r="E9" s="1">
        <f>G9+M9</f>
        <v>488447</v>
      </c>
      <c r="F9" s="265"/>
      <c r="G9" s="1">
        <f>SUM(H9:K9)</f>
        <v>65089</v>
      </c>
      <c r="H9" s="1">
        <v>465</v>
      </c>
      <c r="I9" s="1">
        <v>55</v>
      </c>
      <c r="J9" s="1">
        <v>2465</v>
      </c>
      <c r="K9" s="1">
        <v>62104</v>
      </c>
      <c r="L9" s="265"/>
      <c r="M9" s="1">
        <f>SUM(N9:Q9)</f>
        <v>423358</v>
      </c>
      <c r="N9" s="1"/>
      <c r="O9" s="1"/>
      <c r="P9" s="1"/>
      <c r="Q9" s="10">
        <v>423358</v>
      </c>
      <c r="R9" s="265"/>
      <c r="S9" s="1">
        <f>U9+AA9</f>
        <v>496210</v>
      </c>
      <c r="T9" s="265"/>
      <c r="U9" s="1">
        <f>SUM(V9:Y9)</f>
        <v>68930</v>
      </c>
      <c r="V9" s="1">
        <v>53</v>
      </c>
      <c r="W9" s="1">
        <v>18</v>
      </c>
      <c r="X9" s="1">
        <v>2458</v>
      </c>
      <c r="Y9" s="1">
        <v>66401</v>
      </c>
      <c r="Z9" s="265"/>
      <c r="AA9" s="1">
        <f>SUM(AB9:AE9)</f>
        <v>427280</v>
      </c>
      <c r="AB9" s="1"/>
      <c r="AC9" s="1"/>
      <c r="AD9" s="1"/>
      <c r="AE9" s="10">
        <v>427280</v>
      </c>
      <c r="AF9" s="265"/>
      <c r="AG9" s="1">
        <f>AI9+AO9</f>
        <v>7763</v>
      </c>
      <c r="AH9" s="177"/>
      <c r="AI9" s="16">
        <f>SUM(AJ9:AM9)</f>
        <v>3841</v>
      </c>
      <c r="AJ9" s="16">
        <f t="shared" si="0"/>
        <v>-412</v>
      </c>
      <c r="AK9" s="16">
        <f t="shared" si="0"/>
        <v>-37</v>
      </c>
      <c r="AL9" s="16">
        <f t="shared" si="0"/>
        <v>-7</v>
      </c>
      <c r="AM9" s="16">
        <f t="shared" si="0"/>
        <v>4297</v>
      </c>
      <c r="AN9" s="177"/>
      <c r="AO9" s="16">
        <f>SUM(AP9:AS9)</f>
        <v>3922</v>
      </c>
      <c r="AP9" s="16">
        <f t="shared" si="1"/>
        <v>0</v>
      </c>
      <c r="AQ9" s="16">
        <f t="shared" si="1"/>
        <v>0</v>
      </c>
      <c r="AR9" s="16">
        <f t="shared" si="1"/>
        <v>0</v>
      </c>
      <c r="AS9" s="16">
        <f t="shared" si="1"/>
        <v>3922</v>
      </c>
    </row>
    <row r="10" spans="1:52" s="9" customFormat="1" ht="30" customHeight="1" x14ac:dyDescent="0.25">
      <c r="A10" s="262"/>
      <c r="B10" s="262"/>
      <c r="C10" s="8" t="s">
        <v>12</v>
      </c>
      <c r="D10" s="1">
        <f t="shared" ref="D10:Q10" si="2">SUM(D7:D9)</f>
        <v>426057</v>
      </c>
      <c r="E10" s="1">
        <f t="shared" si="2"/>
        <v>498404</v>
      </c>
      <c r="F10" s="1">
        <f t="shared" si="2"/>
        <v>19163</v>
      </c>
      <c r="G10" s="1">
        <f t="shared" si="2"/>
        <v>75046</v>
      </c>
      <c r="H10" s="1">
        <f t="shared" si="2"/>
        <v>595</v>
      </c>
      <c r="I10" s="1">
        <f t="shared" si="2"/>
        <v>89</v>
      </c>
      <c r="J10" s="1">
        <f t="shared" si="2"/>
        <v>3885</v>
      </c>
      <c r="K10" s="1">
        <f t="shared" si="2"/>
        <v>70477</v>
      </c>
      <c r="L10" s="1">
        <f t="shared" si="2"/>
        <v>406894</v>
      </c>
      <c r="M10" s="1">
        <f t="shared" si="2"/>
        <v>423358</v>
      </c>
      <c r="N10" s="1">
        <f t="shared" si="2"/>
        <v>0</v>
      </c>
      <c r="O10" s="1">
        <f t="shared" si="2"/>
        <v>0</v>
      </c>
      <c r="P10" s="1">
        <f t="shared" si="2"/>
        <v>0</v>
      </c>
      <c r="Q10" s="1">
        <f t="shared" si="2"/>
        <v>423358</v>
      </c>
      <c r="R10" s="1">
        <f t="shared" ref="R10:AE10" si="3">SUM(R7:R9)</f>
        <v>431769</v>
      </c>
      <c r="S10" s="1">
        <f t="shared" si="3"/>
        <v>503999</v>
      </c>
      <c r="T10" s="1">
        <f t="shared" si="3"/>
        <v>20818</v>
      </c>
      <c r="U10" s="1">
        <f>SUM(U7:U9)</f>
        <v>76719</v>
      </c>
      <c r="V10" s="1">
        <f t="shared" si="3"/>
        <v>118</v>
      </c>
      <c r="W10" s="1">
        <f t="shared" si="3"/>
        <v>46</v>
      </c>
      <c r="X10" s="1">
        <f t="shared" si="3"/>
        <v>3627</v>
      </c>
      <c r="Y10" s="1">
        <f t="shared" si="3"/>
        <v>72928</v>
      </c>
      <c r="Z10" s="1">
        <f t="shared" si="3"/>
        <v>410951</v>
      </c>
      <c r="AA10" s="1">
        <f t="shared" si="3"/>
        <v>427280</v>
      </c>
      <c r="AB10" s="1">
        <f t="shared" si="3"/>
        <v>0</v>
      </c>
      <c r="AC10" s="1">
        <f t="shared" si="3"/>
        <v>0</v>
      </c>
      <c r="AD10" s="1">
        <f t="shared" si="3"/>
        <v>0</v>
      </c>
      <c r="AE10" s="1">
        <f t="shared" si="3"/>
        <v>427280</v>
      </c>
      <c r="AF10" s="1">
        <f t="shared" ref="AF10:AS10" si="4">SUM(AF7:AF9)</f>
        <v>5712</v>
      </c>
      <c r="AG10" s="1">
        <f t="shared" si="4"/>
        <v>5595</v>
      </c>
      <c r="AH10" s="16">
        <f t="shared" si="4"/>
        <v>1655</v>
      </c>
      <c r="AI10" s="16">
        <f t="shared" si="4"/>
        <v>1673</v>
      </c>
      <c r="AJ10" s="16">
        <f t="shared" si="4"/>
        <v>-477</v>
      </c>
      <c r="AK10" s="16">
        <f t="shared" si="4"/>
        <v>-43</v>
      </c>
      <c r="AL10" s="16">
        <f t="shared" si="4"/>
        <v>-258</v>
      </c>
      <c r="AM10" s="16">
        <f t="shared" si="4"/>
        <v>2451</v>
      </c>
      <c r="AN10" s="16">
        <f t="shared" si="4"/>
        <v>4057</v>
      </c>
      <c r="AO10" s="16">
        <f t="shared" si="4"/>
        <v>3922</v>
      </c>
      <c r="AP10" s="16">
        <f t="shared" si="4"/>
        <v>0</v>
      </c>
      <c r="AQ10" s="16">
        <f t="shared" si="4"/>
        <v>0</v>
      </c>
      <c r="AR10" s="16">
        <f t="shared" si="4"/>
        <v>0</v>
      </c>
      <c r="AS10" s="16">
        <f t="shared" si="4"/>
        <v>3922</v>
      </c>
      <c r="AT10" s="4"/>
      <c r="AU10" s="15"/>
      <c r="AV10" s="15"/>
    </row>
    <row r="11" spans="1:52" s="9" customFormat="1" ht="30" customHeight="1" x14ac:dyDescent="0.25">
      <c r="A11" s="260">
        <v>2</v>
      </c>
      <c r="B11" s="260" t="s">
        <v>25</v>
      </c>
      <c r="C11" s="8" t="s">
        <v>2</v>
      </c>
      <c r="D11" s="263">
        <f>F11+L11</f>
        <v>148157</v>
      </c>
      <c r="E11" s="14">
        <f>G11+M11</f>
        <v>2</v>
      </c>
      <c r="F11" s="263">
        <v>3818</v>
      </c>
      <c r="G11" s="14">
        <f>SUM(H11:K11)</f>
        <v>2</v>
      </c>
      <c r="H11" s="14">
        <v>2</v>
      </c>
      <c r="I11" s="14">
        <v>0</v>
      </c>
      <c r="J11" s="14">
        <v>0</v>
      </c>
      <c r="K11" s="14">
        <v>0</v>
      </c>
      <c r="L11" s="263">
        <v>144339</v>
      </c>
      <c r="M11" s="14">
        <f>SUM(N11:Q11)</f>
        <v>0</v>
      </c>
      <c r="N11" s="14"/>
      <c r="O11" s="14"/>
      <c r="P11" s="14"/>
      <c r="Q11" s="14"/>
      <c r="R11" s="263">
        <f t="shared" ref="R11:S13" si="5">T11+Z11</f>
        <v>148014</v>
      </c>
      <c r="S11" s="14">
        <f t="shared" si="5"/>
        <v>2</v>
      </c>
      <c r="T11" s="263">
        <v>3661</v>
      </c>
      <c r="U11" s="14">
        <f t="shared" ref="U11:U13" si="6">SUM(V11:Y11)</f>
        <v>2</v>
      </c>
      <c r="V11" s="14">
        <v>2</v>
      </c>
      <c r="W11" s="14">
        <v>0</v>
      </c>
      <c r="X11" s="14">
        <v>0</v>
      </c>
      <c r="Y11" s="14">
        <v>0</v>
      </c>
      <c r="Z11" s="263">
        <v>144353</v>
      </c>
      <c r="AA11" s="14">
        <f t="shared" ref="AA11:AA13" si="7">SUM(AB11:AE11)</f>
        <v>0</v>
      </c>
      <c r="AB11" s="14"/>
      <c r="AC11" s="14"/>
      <c r="AD11" s="14"/>
      <c r="AE11" s="14"/>
      <c r="AF11" s="263">
        <f t="shared" ref="AF11:AG13" si="8">AH11+AN11</f>
        <v>-143</v>
      </c>
      <c r="AG11" s="14">
        <f t="shared" si="8"/>
        <v>0</v>
      </c>
      <c r="AH11" s="197">
        <f>T11-F11</f>
        <v>-157</v>
      </c>
      <c r="AI11" s="16">
        <f>SUM(AJ11:AM11)</f>
        <v>0</v>
      </c>
      <c r="AJ11" s="16">
        <f t="shared" ref="AJ11:AN13" si="9">V11-H11</f>
        <v>0</v>
      </c>
      <c r="AK11" s="16">
        <f t="shared" si="9"/>
        <v>0</v>
      </c>
      <c r="AL11" s="16">
        <f t="shared" si="9"/>
        <v>0</v>
      </c>
      <c r="AM11" s="16">
        <f t="shared" si="9"/>
        <v>0</v>
      </c>
      <c r="AN11" s="197">
        <f t="shared" si="9"/>
        <v>14</v>
      </c>
      <c r="AO11" s="16">
        <f>SUM(AP11:AS11)</f>
        <v>0</v>
      </c>
      <c r="AP11" s="16">
        <f t="shared" ref="AP11:AS13" si="10">AB11-N11</f>
        <v>0</v>
      </c>
      <c r="AQ11" s="16">
        <f t="shared" si="10"/>
        <v>0</v>
      </c>
      <c r="AR11" s="16">
        <f t="shared" si="10"/>
        <v>0</v>
      </c>
      <c r="AS11" s="16">
        <f t="shared" si="10"/>
        <v>0</v>
      </c>
    </row>
    <row r="12" spans="1:52" s="9" customFormat="1" ht="30" customHeight="1" x14ac:dyDescent="0.25">
      <c r="A12" s="261"/>
      <c r="B12" s="261"/>
      <c r="C12" s="8" t="s">
        <v>3</v>
      </c>
      <c r="D12" s="264"/>
      <c r="E12" s="14">
        <f>G12+M12</f>
        <v>245</v>
      </c>
      <c r="F12" s="264"/>
      <c r="G12" s="14">
        <f>SUM(H12:K12)</f>
        <v>245</v>
      </c>
      <c r="H12" s="14">
        <v>46</v>
      </c>
      <c r="I12" s="14">
        <v>4</v>
      </c>
      <c r="J12" s="14">
        <v>177</v>
      </c>
      <c r="K12" s="14">
        <v>18</v>
      </c>
      <c r="L12" s="264"/>
      <c r="M12" s="14">
        <f>SUM(N12:Q12)</f>
        <v>0</v>
      </c>
      <c r="N12" s="14"/>
      <c r="O12" s="14"/>
      <c r="P12" s="14"/>
      <c r="Q12" s="14"/>
      <c r="R12" s="264"/>
      <c r="S12" s="14">
        <f t="shared" si="5"/>
        <v>235</v>
      </c>
      <c r="T12" s="264"/>
      <c r="U12" s="14">
        <f t="shared" si="6"/>
        <v>235</v>
      </c>
      <c r="V12" s="14">
        <v>46</v>
      </c>
      <c r="W12" s="14">
        <v>4</v>
      </c>
      <c r="X12" s="14">
        <v>167</v>
      </c>
      <c r="Y12" s="14">
        <v>18</v>
      </c>
      <c r="Z12" s="264"/>
      <c r="AA12" s="14">
        <f t="shared" si="7"/>
        <v>0</v>
      </c>
      <c r="AB12" s="14"/>
      <c r="AC12" s="14"/>
      <c r="AD12" s="14"/>
      <c r="AE12" s="14"/>
      <c r="AF12" s="264"/>
      <c r="AG12" s="14">
        <f t="shared" si="8"/>
        <v>-10</v>
      </c>
      <c r="AH12" s="176"/>
      <c r="AI12" s="16">
        <f>SUM(AJ12:AM12)</f>
        <v>-10</v>
      </c>
      <c r="AJ12" s="16">
        <f t="shared" si="9"/>
        <v>0</v>
      </c>
      <c r="AK12" s="16">
        <f t="shared" si="9"/>
        <v>0</v>
      </c>
      <c r="AL12" s="16">
        <f t="shared" si="9"/>
        <v>-10</v>
      </c>
      <c r="AM12" s="16">
        <f t="shared" si="9"/>
        <v>0</v>
      </c>
      <c r="AN12" s="176"/>
      <c r="AO12" s="16">
        <f>SUM(AP12:AS12)</f>
        <v>0</v>
      </c>
      <c r="AP12" s="16">
        <f t="shared" si="10"/>
        <v>0</v>
      </c>
      <c r="AQ12" s="16">
        <f t="shared" si="10"/>
        <v>0</v>
      </c>
      <c r="AR12" s="16">
        <f t="shared" si="10"/>
        <v>0</v>
      </c>
      <c r="AS12" s="16">
        <f t="shared" si="10"/>
        <v>0</v>
      </c>
    </row>
    <row r="13" spans="1:52" s="9" customFormat="1" ht="30" customHeight="1" x14ac:dyDescent="0.25">
      <c r="A13" s="261"/>
      <c r="B13" s="261"/>
      <c r="C13" s="8" t="s">
        <v>13</v>
      </c>
      <c r="D13" s="265"/>
      <c r="E13" s="14">
        <f>G13+M13</f>
        <v>172559</v>
      </c>
      <c r="F13" s="265"/>
      <c r="G13" s="14">
        <f>SUM(H13:K13)</f>
        <v>20614</v>
      </c>
      <c r="H13" s="14">
        <v>28</v>
      </c>
      <c r="I13" s="14">
        <v>7</v>
      </c>
      <c r="J13" s="14">
        <v>2512</v>
      </c>
      <c r="K13" s="14">
        <v>18067</v>
      </c>
      <c r="L13" s="265"/>
      <c r="M13" s="14">
        <f>SUM(N13:Q13)</f>
        <v>151945</v>
      </c>
      <c r="N13" s="14"/>
      <c r="O13" s="14"/>
      <c r="P13" s="14"/>
      <c r="Q13" s="14">
        <v>151945</v>
      </c>
      <c r="R13" s="265"/>
      <c r="S13" s="14">
        <f t="shared" si="5"/>
        <v>171724</v>
      </c>
      <c r="T13" s="265"/>
      <c r="U13" s="14">
        <f t="shared" si="6"/>
        <v>19764</v>
      </c>
      <c r="V13" s="14">
        <v>28</v>
      </c>
      <c r="W13" s="14">
        <v>7</v>
      </c>
      <c r="X13" s="14">
        <v>2199</v>
      </c>
      <c r="Y13" s="14">
        <v>17530</v>
      </c>
      <c r="Z13" s="265"/>
      <c r="AA13" s="14">
        <f t="shared" si="7"/>
        <v>151960</v>
      </c>
      <c r="AB13" s="14"/>
      <c r="AC13" s="14"/>
      <c r="AD13" s="14"/>
      <c r="AE13" s="14">
        <v>151960</v>
      </c>
      <c r="AF13" s="265"/>
      <c r="AG13" s="14">
        <f t="shared" si="8"/>
        <v>-835</v>
      </c>
      <c r="AH13" s="177"/>
      <c r="AI13" s="16">
        <f>SUM(AJ13:AM13)</f>
        <v>-850</v>
      </c>
      <c r="AJ13" s="16">
        <f t="shared" si="9"/>
        <v>0</v>
      </c>
      <c r="AK13" s="16">
        <f t="shared" si="9"/>
        <v>0</v>
      </c>
      <c r="AL13" s="16">
        <f t="shared" si="9"/>
        <v>-313</v>
      </c>
      <c r="AM13" s="16">
        <f t="shared" si="9"/>
        <v>-537</v>
      </c>
      <c r="AN13" s="177"/>
      <c r="AO13" s="16">
        <f>SUM(AP13:AS13)</f>
        <v>15</v>
      </c>
      <c r="AP13" s="16">
        <f t="shared" si="10"/>
        <v>0</v>
      </c>
      <c r="AQ13" s="16">
        <f t="shared" si="10"/>
        <v>0</v>
      </c>
      <c r="AR13" s="16">
        <f t="shared" si="10"/>
        <v>0</v>
      </c>
      <c r="AS13" s="16">
        <f t="shared" si="10"/>
        <v>15</v>
      </c>
    </row>
    <row r="14" spans="1:52" s="9" customFormat="1" ht="30" customHeight="1" x14ac:dyDescent="0.25">
      <c r="A14" s="262"/>
      <c r="B14" s="262"/>
      <c r="C14" s="8" t="s">
        <v>12</v>
      </c>
      <c r="D14" s="14">
        <f t="shared" ref="D14:Q14" si="11">SUM(D11:D13)</f>
        <v>148157</v>
      </c>
      <c r="E14" s="14">
        <f t="shared" si="11"/>
        <v>172806</v>
      </c>
      <c r="F14" s="14">
        <f t="shared" si="11"/>
        <v>3818</v>
      </c>
      <c r="G14" s="14">
        <f t="shared" si="11"/>
        <v>20861</v>
      </c>
      <c r="H14" s="14">
        <f t="shared" si="11"/>
        <v>76</v>
      </c>
      <c r="I14" s="14">
        <f t="shared" si="11"/>
        <v>11</v>
      </c>
      <c r="J14" s="14">
        <f t="shared" si="11"/>
        <v>2689</v>
      </c>
      <c r="K14" s="14">
        <f t="shared" si="11"/>
        <v>18085</v>
      </c>
      <c r="L14" s="14">
        <f t="shared" si="11"/>
        <v>144339</v>
      </c>
      <c r="M14" s="14">
        <f t="shared" si="11"/>
        <v>151945</v>
      </c>
      <c r="N14" s="14">
        <f t="shared" si="11"/>
        <v>0</v>
      </c>
      <c r="O14" s="14">
        <f t="shared" si="11"/>
        <v>0</v>
      </c>
      <c r="P14" s="14">
        <f t="shared" si="11"/>
        <v>0</v>
      </c>
      <c r="Q14" s="14">
        <f t="shared" si="11"/>
        <v>151945</v>
      </c>
      <c r="R14" s="14">
        <f t="shared" ref="R14:AE14" si="12">SUM(R11:R13)</f>
        <v>148014</v>
      </c>
      <c r="S14" s="14">
        <f t="shared" si="12"/>
        <v>171961</v>
      </c>
      <c r="T14" s="14">
        <f t="shared" si="12"/>
        <v>3661</v>
      </c>
      <c r="U14" s="14">
        <f t="shared" si="12"/>
        <v>20001</v>
      </c>
      <c r="V14" s="14">
        <f t="shared" si="12"/>
        <v>76</v>
      </c>
      <c r="W14" s="14">
        <f t="shared" si="12"/>
        <v>11</v>
      </c>
      <c r="X14" s="14">
        <f t="shared" si="12"/>
        <v>2366</v>
      </c>
      <c r="Y14" s="14">
        <f t="shared" si="12"/>
        <v>17548</v>
      </c>
      <c r="Z14" s="14">
        <f t="shared" si="12"/>
        <v>144353</v>
      </c>
      <c r="AA14" s="14">
        <f t="shared" si="12"/>
        <v>151960</v>
      </c>
      <c r="AB14" s="14">
        <f t="shared" si="12"/>
        <v>0</v>
      </c>
      <c r="AC14" s="14">
        <f t="shared" si="12"/>
        <v>0</v>
      </c>
      <c r="AD14" s="14">
        <f t="shared" si="12"/>
        <v>0</v>
      </c>
      <c r="AE14" s="14">
        <f t="shared" si="12"/>
        <v>151960</v>
      </c>
      <c r="AF14" s="14">
        <f t="shared" ref="AF14:AS14" si="13">SUM(AF11:AF13)</f>
        <v>-143</v>
      </c>
      <c r="AG14" s="14">
        <f t="shared" si="13"/>
        <v>-845</v>
      </c>
      <c r="AH14" s="16">
        <f t="shared" si="13"/>
        <v>-157</v>
      </c>
      <c r="AI14" s="16">
        <f t="shared" si="13"/>
        <v>-860</v>
      </c>
      <c r="AJ14" s="16">
        <f t="shared" si="13"/>
        <v>0</v>
      </c>
      <c r="AK14" s="16">
        <f t="shared" si="13"/>
        <v>0</v>
      </c>
      <c r="AL14" s="16">
        <f t="shared" si="13"/>
        <v>-323</v>
      </c>
      <c r="AM14" s="16">
        <f t="shared" si="13"/>
        <v>-537</v>
      </c>
      <c r="AN14" s="16">
        <f t="shared" si="13"/>
        <v>14</v>
      </c>
      <c r="AO14" s="16">
        <f t="shared" si="13"/>
        <v>15</v>
      </c>
      <c r="AP14" s="16">
        <f t="shared" si="13"/>
        <v>0</v>
      </c>
      <c r="AQ14" s="16">
        <f t="shared" si="13"/>
        <v>0</v>
      </c>
      <c r="AR14" s="16">
        <f t="shared" si="13"/>
        <v>0</v>
      </c>
      <c r="AS14" s="16">
        <f t="shared" si="13"/>
        <v>15</v>
      </c>
      <c r="AT14" s="257"/>
      <c r="AU14" s="258"/>
      <c r="AV14" s="258"/>
      <c r="AW14" s="258"/>
      <c r="AX14" s="258"/>
      <c r="AY14" s="258"/>
      <c r="AZ14" s="258"/>
    </row>
    <row r="15" spans="1:52" s="9" customFormat="1" ht="30" customHeight="1" x14ac:dyDescent="0.25">
      <c r="A15" s="260">
        <v>3</v>
      </c>
      <c r="B15" s="260" t="s">
        <v>26</v>
      </c>
      <c r="C15" s="8" t="s">
        <v>2</v>
      </c>
      <c r="D15" s="263">
        <f>F15+L15</f>
        <v>494425</v>
      </c>
      <c r="E15" s="1">
        <f>G15+M15</f>
        <v>69</v>
      </c>
      <c r="F15" s="263">
        <v>13077</v>
      </c>
      <c r="G15" s="1">
        <f>SUM(H15:K15)</f>
        <v>69</v>
      </c>
      <c r="H15" s="1">
        <v>24</v>
      </c>
      <c r="I15" s="1">
        <v>4</v>
      </c>
      <c r="J15" s="1">
        <v>23</v>
      </c>
      <c r="K15" s="1">
        <v>18</v>
      </c>
      <c r="L15" s="263">
        <v>481348</v>
      </c>
      <c r="M15" s="1">
        <f>SUM(N15:Q15)</f>
        <v>0</v>
      </c>
      <c r="N15" s="1">
        <v>0</v>
      </c>
      <c r="O15" s="1">
        <v>0</v>
      </c>
      <c r="P15" s="1">
        <v>0</v>
      </c>
      <c r="Q15" s="1">
        <v>0</v>
      </c>
      <c r="R15" s="263">
        <f>T15+Z15</f>
        <v>494448</v>
      </c>
      <c r="S15" s="1">
        <f>U15+AA15</f>
        <v>69</v>
      </c>
      <c r="T15" s="263">
        <v>13081</v>
      </c>
      <c r="U15" s="1">
        <f>SUM(V15:Y15)</f>
        <v>69</v>
      </c>
      <c r="V15" s="1">
        <v>24</v>
      </c>
      <c r="W15" s="1">
        <v>4</v>
      </c>
      <c r="X15" s="1">
        <v>23</v>
      </c>
      <c r="Y15" s="1">
        <v>18</v>
      </c>
      <c r="Z15" s="263">
        <v>481367</v>
      </c>
      <c r="AA15" s="1">
        <f>SUM(AB15:AE15)</f>
        <v>0</v>
      </c>
      <c r="AB15" s="1">
        <v>0</v>
      </c>
      <c r="AC15" s="1">
        <v>0</v>
      </c>
      <c r="AD15" s="1">
        <v>0</v>
      </c>
      <c r="AE15" s="1">
        <v>0</v>
      </c>
      <c r="AF15" s="263">
        <f t="shared" ref="AF15:AG17" si="14">AH15+AN15</f>
        <v>23</v>
      </c>
      <c r="AG15" s="1">
        <f t="shared" si="14"/>
        <v>0</v>
      </c>
      <c r="AH15" s="197">
        <f>T15-F15</f>
        <v>4</v>
      </c>
      <c r="AI15" s="16">
        <f>SUM(AJ15:AM15)</f>
        <v>0</v>
      </c>
      <c r="AJ15" s="16">
        <f t="shared" ref="AJ15:AN17" si="15">V15-H15</f>
        <v>0</v>
      </c>
      <c r="AK15" s="16">
        <f t="shared" si="15"/>
        <v>0</v>
      </c>
      <c r="AL15" s="16">
        <f t="shared" si="15"/>
        <v>0</v>
      </c>
      <c r="AM15" s="16">
        <f t="shared" si="15"/>
        <v>0</v>
      </c>
      <c r="AN15" s="197">
        <f t="shared" si="15"/>
        <v>19</v>
      </c>
      <c r="AO15" s="16">
        <f>SUM(AP15:AS15)</f>
        <v>0</v>
      </c>
      <c r="AP15" s="16">
        <f t="shared" ref="AP15:AS17" si="16">AB15-N15</f>
        <v>0</v>
      </c>
      <c r="AQ15" s="16">
        <f t="shared" si="16"/>
        <v>0</v>
      </c>
      <c r="AR15" s="16">
        <f t="shared" si="16"/>
        <v>0</v>
      </c>
      <c r="AS15" s="16">
        <f t="shared" si="16"/>
        <v>0</v>
      </c>
    </row>
    <row r="16" spans="1:52" s="9" customFormat="1" ht="30" customHeight="1" x14ac:dyDescent="0.25">
      <c r="A16" s="261"/>
      <c r="B16" s="261"/>
      <c r="C16" s="8" t="s">
        <v>3</v>
      </c>
      <c r="D16" s="264"/>
      <c r="E16" s="1">
        <f>G16+M16</f>
        <v>217</v>
      </c>
      <c r="F16" s="264"/>
      <c r="G16" s="1">
        <f>SUM(H16:K16)</f>
        <v>217</v>
      </c>
      <c r="H16" s="1">
        <v>14</v>
      </c>
      <c r="I16" s="1">
        <v>15</v>
      </c>
      <c r="J16" s="1">
        <v>157</v>
      </c>
      <c r="K16" s="1">
        <v>31</v>
      </c>
      <c r="L16" s="264"/>
      <c r="M16" s="1">
        <f>SUM(N16:Q16)</f>
        <v>0</v>
      </c>
      <c r="N16" s="1">
        <v>0</v>
      </c>
      <c r="O16" s="1">
        <v>0</v>
      </c>
      <c r="P16" s="1">
        <v>0</v>
      </c>
      <c r="Q16" s="1">
        <v>0</v>
      </c>
      <c r="R16" s="264"/>
      <c r="S16" s="1">
        <f>U16+AA16</f>
        <v>217</v>
      </c>
      <c r="T16" s="264"/>
      <c r="U16" s="1">
        <f>SUM(V16:Y16)</f>
        <v>217</v>
      </c>
      <c r="V16" s="1">
        <v>14</v>
      </c>
      <c r="W16" s="1">
        <v>15</v>
      </c>
      <c r="X16" s="1">
        <v>157</v>
      </c>
      <c r="Y16" s="1">
        <v>31</v>
      </c>
      <c r="Z16" s="264"/>
      <c r="AA16" s="1">
        <f>SUM(AB16:AE16)</f>
        <v>0</v>
      </c>
      <c r="AB16" s="1">
        <v>0</v>
      </c>
      <c r="AC16" s="1">
        <v>0</v>
      </c>
      <c r="AD16" s="1">
        <v>0</v>
      </c>
      <c r="AE16" s="1">
        <v>0</v>
      </c>
      <c r="AF16" s="264"/>
      <c r="AG16" s="1">
        <f t="shared" si="14"/>
        <v>0</v>
      </c>
      <c r="AH16" s="176"/>
      <c r="AI16" s="16">
        <f>SUM(AJ16:AM16)</f>
        <v>0</v>
      </c>
      <c r="AJ16" s="16">
        <f t="shared" si="15"/>
        <v>0</v>
      </c>
      <c r="AK16" s="16">
        <f t="shared" si="15"/>
        <v>0</v>
      </c>
      <c r="AL16" s="16">
        <f t="shared" si="15"/>
        <v>0</v>
      </c>
      <c r="AM16" s="16">
        <f t="shared" si="15"/>
        <v>0</v>
      </c>
      <c r="AN16" s="176"/>
      <c r="AO16" s="16">
        <f>SUM(AP16:AS16)</f>
        <v>0</v>
      </c>
      <c r="AP16" s="16">
        <f t="shared" si="16"/>
        <v>0</v>
      </c>
      <c r="AQ16" s="16">
        <f t="shared" si="16"/>
        <v>0</v>
      </c>
      <c r="AR16" s="16">
        <f t="shared" si="16"/>
        <v>0</v>
      </c>
      <c r="AS16" s="16">
        <f t="shared" si="16"/>
        <v>0</v>
      </c>
    </row>
    <row r="17" spans="1:51" s="9" customFormat="1" ht="30" customHeight="1" x14ac:dyDescent="0.25">
      <c r="A17" s="261"/>
      <c r="B17" s="261"/>
      <c r="C17" s="8" t="s">
        <v>13</v>
      </c>
      <c r="D17" s="265"/>
      <c r="E17" s="1">
        <f>G17+M17</f>
        <v>539881</v>
      </c>
      <c r="F17" s="265"/>
      <c r="G17" s="1">
        <f>SUM(H17:K17)</f>
        <v>33062</v>
      </c>
      <c r="H17" s="1">
        <v>23</v>
      </c>
      <c r="I17" s="1">
        <v>11</v>
      </c>
      <c r="J17" s="1">
        <v>2225</v>
      </c>
      <c r="K17" s="1">
        <v>30803</v>
      </c>
      <c r="L17" s="265"/>
      <c r="M17" s="1">
        <f>SUM(N17:Q17)</f>
        <v>506819</v>
      </c>
      <c r="N17" s="1">
        <v>0</v>
      </c>
      <c r="O17" s="1">
        <v>0</v>
      </c>
      <c r="P17" s="1">
        <v>203</v>
      </c>
      <c r="Q17" s="1">
        <v>506616</v>
      </c>
      <c r="R17" s="265"/>
      <c r="S17" s="1">
        <f>U17+AA17</f>
        <v>540073</v>
      </c>
      <c r="T17" s="265"/>
      <c r="U17" s="1">
        <f>SUM(V17:Y17)</f>
        <v>33088</v>
      </c>
      <c r="V17" s="1">
        <v>23</v>
      </c>
      <c r="W17" s="1">
        <v>11</v>
      </c>
      <c r="X17" s="1">
        <v>2225</v>
      </c>
      <c r="Y17" s="1">
        <v>30829</v>
      </c>
      <c r="Z17" s="265"/>
      <c r="AA17" s="1">
        <f>SUM(AB17:AE17)</f>
        <v>506985</v>
      </c>
      <c r="AB17" s="1">
        <v>0</v>
      </c>
      <c r="AC17" s="1">
        <v>0</v>
      </c>
      <c r="AD17" s="1">
        <v>203</v>
      </c>
      <c r="AE17" s="1">
        <v>506782</v>
      </c>
      <c r="AF17" s="265"/>
      <c r="AG17" s="1">
        <f t="shared" si="14"/>
        <v>192</v>
      </c>
      <c r="AH17" s="177"/>
      <c r="AI17" s="16">
        <f>SUM(AJ17:AM17)</f>
        <v>26</v>
      </c>
      <c r="AJ17" s="16">
        <f t="shared" si="15"/>
        <v>0</v>
      </c>
      <c r="AK17" s="16">
        <f t="shared" si="15"/>
        <v>0</v>
      </c>
      <c r="AL17" s="16">
        <f t="shared" si="15"/>
        <v>0</v>
      </c>
      <c r="AM17" s="16">
        <f t="shared" si="15"/>
        <v>26</v>
      </c>
      <c r="AN17" s="177"/>
      <c r="AO17" s="16">
        <f>SUM(AP17:AS17)</f>
        <v>166</v>
      </c>
      <c r="AP17" s="16">
        <f t="shared" si="16"/>
        <v>0</v>
      </c>
      <c r="AQ17" s="16">
        <f t="shared" si="16"/>
        <v>0</v>
      </c>
      <c r="AR17" s="16">
        <f t="shared" si="16"/>
        <v>0</v>
      </c>
      <c r="AS17" s="16">
        <f t="shared" si="16"/>
        <v>166</v>
      </c>
    </row>
    <row r="18" spans="1:51" s="9" customFormat="1" ht="30" customHeight="1" x14ac:dyDescent="0.25">
      <c r="A18" s="262"/>
      <c r="B18" s="262"/>
      <c r="C18" s="8" t="s">
        <v>12</v>
      </c>
      <c r="D18" s="1">
        <f t="shared" ref="D18:Q18" si="17">SUM(D15:D17)</f>
        <v>494425</v>
      </c>
      <c r="E18" s="1">
        <f t="shared" si="17"/>
        <v>540167</v>
      </c>
      <c r="F18" s="1">
        <f t="shared" si="17"/>
        <v>13077</v>
      </c>
      <c r="G18" s="1">
        <f t="shared" si="17"/>
        <v>33348</v>
      </c>
      <c r="H18" s="1">
        <f t="shared" si="17"/>
        <v>61</v>
      </c>
      <c r="I18" s="1">
        <f t="shared" si="17"/>
        <v>30</v>
      </c>
      <c r="J18" s="1">
        <f t="shared" si="17"/>
        <v>2405</v>
      </c>
      <c r="K18" s="1">
        <f t="shared" si="17"/>
        <v>30852</v>
      </c>
      <c r="L18" s="1">
        <f t="shared" si="17"/>
        <v>481348</v>
      </c>
      <c r="M18" s="1">
        <f t="shared" si="17"/>
        <v>506819</v>
      </c>
      <c r="N18" s="1">
        <f t="shared" si="17"/>
        <v>0</v>
      </c>
      <c r="O18" s="1">
        <f t="shared" si="17"/>
        <v>0</v>
      </c>
      <c r="P18" s="1">
        <f t="shared" si="17"/>
        <v>203</v>
      </c>
      <c r="Q18" s="1">
        <f t="shared" si="17"/>
        <v>506616</v>
      </c>
      <c r="R18" s="1">
        <f t="shared" ref="R18:AE18" si="18">SUM(R15:R17)</f>
        <v>494448</v>
      </c>
      <c r="S18" s="1">
        <f t="shared" si="18"/>
        <v>540359</v>
      </c>
      <c r="T18" s="1">
        <f t="shared" si="18"/>
        <v>13081</v>
      </c>
      <c r="U18" s="1">
        <f t="shared" si="18"/>
        <v>33374</v>
      </c>
      <c r="V18" s="1">
        <f t="shared" si="18"/>
        <v>61</v>
      </c>
      <c r="W18" s="1">
        <f t="shared" si="18"/>
        <v>30</v>
      </c>
      <c r="X18" s="1">
        <f t="shared" si="18"/>
        <v>2405</v>
      </c>
      <c r="Y18" s="1">
        <f t="shared" si="18"/>
        <v>30878</v>
      </c>
      <c r="Z18" s="1">
        <f t="shared" si="18"/>
        <v>481367</v>
      </c>
      <c r="AA18" s="1">
        <f t="shared" si="18"/>
        <v>506985</v>
      </c>
      <c r="AB18" s="1">
        <f t="shared" si="18"/>
        <v>0</v>
      </c>
      <c r="AC18" s="1">
        <f t="shared" si="18"/>
        <v>0</v>
      </c>
      <c r="AD18" s="1">
        <f t="shared" si="18"/>
        <v>203</v>
      </c>
      <c r="AE18" s="1">
        <f t="shared" si="18"/>
        <v>506782</v>
      </c>
      <c r="AF18" s="1">
        <f t="shared" ref="AF18:AS18" si="19">SUM(AF15:AF17)</f>
        <v>23</v>
      </c>
      <c r="AG18" s="1">
        <f t="shared" si="19"/>
        <v>192</v>
      </c>
      <c r="AH18" s="16">
        <f t="shared" si="19"/>
        <v>4</v>
      </c>
      <c r="AI18" s="16">
        <f t="shared" si="19"/>
        <v>26</v>
      </c>
      <c r="AJ18" s="16">
        <f t="shared" si="19"/>
        <v>0</v>
      </c>
      <c r="AK18" s="16">
        <f t="shared" si="19"/>
        <v>0</v>
      </c>
      <c r="AL18" s="16">
        <f t="shared" si="19"/>
        <v>0</v>
      </c>
      <c r="AM18" s="16">
        <f t="shared" si="19"/>
        <v>26</v>
      </c>
      <c r="AN18" s="16">
        <f t="shared" si="19"/>
        <v>19</v>
      </c>
      <c r="AO18" s="16">
        <f t="shared" si="19"/>
        <v>166</v>
      </c>
      <c r="AP18" s="16">
        <f t="shared" si="19"/>
        <v>0</v>
      </c>
      <c r="AQ18" s="16">
        <f t="shared" si="19"/>
        <v>0</v>
      </c>
      <c r="AR18" s="16">
        <f t="shared" si="19"/>
        <v>0</v>
      </c>
      <c r="AS18" s="16">
        <f t="shared" si="19"/>
        <v>166</v>
      </c>
    </row>
    <row r="19" spans="1:51" s="9" customFormat="1" ht="30" customHeight="1" x14ac:dyDescent="0.25">
      <c r="A19" s="260">
        <v>4</v>
      </c>
      <c r="B19" s="260" t="s">
        <v>27</v>
      </c>
      <c r="C19" s="8" t="s">
        <v>2</v>
      </c>
      <c r="D19" s="263">
        <f>F19+L19</f>
        <v>169195</v>
      </c>
      <c r="E19" s="1">
        <f>G19+M19</f>
        <v>32</v>
      </c>
      <c r="F19" s="263">
        <v>9049</v>
      </c>
      <c r="G19" s="1">
        <f>SUM(H19:K19)</f>
        <v>32</v>
      </c>
      <c r="H19" s="1"/>
      <c r="I19" s="1"/>
      <c r="J19" s="1">
        <v>11</v>
      </c>
      <c r="K19" s="1">
        <v>21</v>
      </c>
      <c r="L19" s="263">
        <v>160146</v>
      </c>
      <c r="M19" s="1">
        <f>SUM(N19:Q19)</f>
        <v>0</v>
      </c>
      <c r="N19" s="1"/>
      <c r="O19" s="1"/>
      <c r="P19" s="1"/>
      <c r="Q19" s="1"/>
      <c r="R19" s="263">
        <f>T19+Z19</f>
        <v>178058</v>
      </c>
      <c r="S19" s="1">
        <f t="shared" ref="S19:S20" si="20">U19+AA19</f>
        <v>32</v>
      </c>
      <c r="T19" s="263">
        <v>8954</v>
      </c>
      <c r="U19" s="1">
        <f t="shared" ref="U19:U20" si="21">SUM(V19:Y19)</f>
        <v>32</v>
      </c>
      <c r="V19" s="1"/>
      <c r="W19" s="1"/>
      <c r="X19" s="1">
        <v>11</v>
      </c>
      <c r="Y19" s="1">
        <v>21</v>
      </c>
      <c r="Z19" s="263">
        <v>169104</v>
      </c>
      <c r="AA19" s="1">
        <f t="shared" ref="AA19:AA21" si="22">SUM(AB19:AE19)</f>
        <v>0</v>
      </c>
      <c r="AB19" s="1">
        <v>0</v>
      </c>
      <c r="AC19" s="1">
        <v>0</v>
      </c>
      <c r="AD19" s="1">
        <v>0</v>
      </c>
      <c r="AE19" s="1">
        <v>0</v>
      </c>
      <c r="AF19" s="263">
        <f t="shared" ref="AF19:AG21" si="23">AH19+AN19</f>
        <v>8863</v>
      </c>
      <c r="AG19" s="1">
        <f t="shared" si="23"/>
        <v>0</v>
      </c>
      <c r="AH19" s="197">
        <f>T19-F19</f>
        <v>-95</v>
      </c>
      <c r="AI19" s="16">
        <f>SUM(AJ19:AM19)</f>
        <v>0</v>
      </c>
      <c r="AJ19" s="16">
        <f t="shared" ref="AJ19:AN21" si="24">V19-H19</f>
        <v>0</v>
      </c>
      <c r="AK19" s="16">
        <f t="shared" si="24"/>
        <v>0</v>
      </c>
      <c r="AL19" s="16">
        <f t="shared" si="24"/>
        <v>0</v>
      </c>
      <c r="AM19" s="16">
        <f t="shared" si="24"/>
        <v>0</v>
      </c>
      <c r="AN19" s="197">
        <f t="shared" si="24"/>
        <v>8958</v>
      </c>
      <c r="AO19" s="16">
        <f>SUM(AP19:AS19)</f>
        <v>0</v>
      </c>
      <c r="AP19" s="16">
        <f t="shared" ref="AP19:AS21" si="25">AB19-N19</f>
        <v>0</v>
      </c>
      <c r="AQ19" s="16">
        <f t="shared" si="25"/>
        <v>0</v>
      </c>
      <c r="AR19" s="16">
        <f t="shared" si="25"/>
        <v>0</v>
      </c>
      <c r="AS19" s="16">
        <f t="shared" si="25"/>
        <v>0</v>
      </c>
    </row>
    <row r="20" spans="1:51" s="9" customFormat="1" ht="30" customHeight="1" x14ac:dyDescent="0.25">
      <c r="A20" s="261"/>
      <c r="B20" s="261"/>
      <c r="C20" s="8" t="s">
        <v>3</v>
      </c>
      <c r="D20" s="264"/>
      <c r="E20" s="1">
        <f>G20+M20</f>
        <v>1624</v>
      </c>
      <c r="F20" s="264"/>
      <c r="G20" s="1">
        <f>SUM(H20:K20)</f>
        <v>1624</v>
      </c>
      <c r="H20" s="1"/>
      <c r="I20" s="1">
        <v>4</v>
      </c>
      <c r="J20" s="1">
        <v>272</v>
      </c>
      <c r="K20" s="1">
        <v>1348</v>
      </c>
      <c r="L20" s="264"/>
      <c r="M20" s="1">
        <f>SUM(N20:Q20)</f>
        <v>0</v>
      </c>
      <c r="N20" s="1"/>
      <c r="O20" s="1"/>
      <c r="P20" s="1"/>
      <c r="Q20" s="1"/>
      <c r="R20" s="264"/>
      <c r="S20" s="1">
        <f t="shared" si="20"/>
        <v>1699</v>
      </c>
      <c r="T20" s="264"/>
      <c r="U20" s="1">
        <f t="shared" si="21"/>
        <v>1699</v>
      </c>
      <c r="V20" s="1"/>
      <c r="W20" s="1">
        <v>4</v>
      </c>
      <c r="X20" s="1">
        <v>274</v>
      </c>
      <c r="Y20" s="1">
        <v>1421</v>
      </c>
      <c r="Z20" s="264"/>
      <c r="AA20" s="1">
        <f t="shared" si="22"/>
        <v>0</v>
      </c>
      <c r="AB20" s="1">
        <v>0</v>
      </c>
      <c r="AC20" s="1">
        <v>0</v>
      </c>
      <c r="AD20" s="1">
        <v>0</v>
      </c>
      <c r="AE20" s="1">
        <v>0</v>
      </c>
      <c r="AF20" s="264"/>
      <c r="AG20" s="1">
        <f t="shared" si="23"/>
        <v>75</v>
      </c>
      <c r="AH20" s="176"/>
      <c r="AI20" s="16">
        <f>SUM(AJ20:AM20)</f>
        <v>75</v>
      </c>
      <c r="AJ20" s="16">
        <f t="shared" si="24"/>
        <v>0</v>
      </c>
      <c r="AK20" s="16">
        <f t="shared" si="24"/>
        <v>0</v>
      </c>
      <c r="AL20" s="16">
        <f t="shared" si="24"/>
        <v>2</v>
      </c>
      <c r="AM20" s="16">
        <f t="shared" si="24"/>
        <v>73</v>
      </c>
      <c r="AN20" s="176"/>
      <c r="AO20" s="16">
        <f>SUM(AP20:AS20)</f>
        <v>0</v>
      </c>
      <c r="AP20" s="16">
        <f t="shared" si="25"/>
        <v>0</v>
      </c>
      <c r="AQ20" s="16">
        <f t="shared" si="25"/>
        <v>0</v>
      </c>
      <c r="AR20" s="16">
        <f t="shared" si="25"/>
        <v>0</v>
      </c>
      <c r="AS20" s="16">
        <f t="shared" si="25"/>
        <v>0</v>
      </c>
    </row>
    <row r="21" spans="1:51" s="9" customFormat="1" ht="30" customHeight="1" x14ac:dyDescent="0.25">
      <c r="A21" s="261"/>
      <c r="B21" s="261"/>
      <c r="C21" s="8" t="s">
        <v>13</v>
      </c>
      <c r="D21" s="265"/>
      <c r="E21" s="1">
        <f>G21+M21</f>
        <v>196238</v>
      </c>
      <c r="F21" s="265"/>
      <c r="G21" s="1">
        <f>SUM(H21:K21)</f>
        <v>31744</v>
      </c>
      <c r="H21" s="1">
        <v>2</v>
      </c>
      <c r="I21" s="1">
        <v>1</v>
      </c>
      <c r="J21" s="1">
        <v>1294</v>
      </c>
      <c r="K21" s="1">
        <v>30447</v>
      </c>
      <c r="L21" s="265"/>
      <c r="M21" s="1">
        <f>SUM(N21:Q21)</f>
        <v>164494</v>
      </c>
      <c r="N21" s="1"/>
      <c r="O21" s="1"/>
      <c r="P21" s="1"/>
      <c r="Q21" s="12">
        <v>164494</v>
      </c>
      <c r="R21" s="265"/>
      <c r="S21" s="1">
        <f>U21+AA21</f>
        <v>196052</v>
      </c>
      <c r="T21" s="265"/>
      <c r="U21" s="1">
        <f>SUM(V21:Y21)</f>
        <v>31558</v>
      </c>
      <c r="V21" s="1">
        <v>2</v>
      </c>
      <c r="W21" s="1">
        <v>1</v>
      </c>
      <c r="X21" s="1">
        <v>1272</v>
      </c>
      <c r="Y21" s="1">
        <v>30283</v>
      </c>
      <c r="Z21" s="265"/>
      <c r="AA21" s="1">
        <f t="shared" si="22"/>
        <v>164494</v>
      </c>
      <c r="AB21" s="1">
        <v>0</v>
      </c>
      <c r="AC21" s="1">
        <v>0</v>
      </c>
      <c r="AD21" s="1">
        <v>0</v>
      </c>
      <c r="AE21" s="12">
        <v>164494</v>
      </c>
      <c r="AF21" s="265"/>
      <c r="AG21" s="1">
        <f t="shared" si="23"/>
        <v>-186</v>
      </c>
      <c r="AH21" s="177"/>
      <c r="AI21" s="16">
        <f>SUM(AJ21:AM21)</f>
        <v>-186</v>
      </c>
      <c r="AJ21" s="16">
        <f t="shared" si="24"/>
        <v>0</v>
      </c>
      <c r="AK21" s="16">
        <f t="shared" si="24"/>
        <v>0</v>
      </c>
      <c r="AL21" s="16">
        <f t="shared" si="24"/>
        <v>-22</v>
      </c>
      <c r="AM21" s="16">
        <f t="shared" si="24"/>
        <v>-164</v>
      </c>
      <c r="AN21" s="177"/>
      <c r="AO21" s="16">
        <f>SUM(AP21:AS21)</f>
        <v>0</v>
      </c>
      <c r="AP21" s="16">
        <f t="shared" si="25"/>
        <v>0</v>
      </c>
      <c r="AQ21" s="16">
        <f t="shared" si="25"/>
        <v>0</v>
      </c>
      <c r="AR21" s="16">
        <f t="shared" si="25"/>
        <v>0</v>
      </c>
      <c r="AS21" s="16">
        <f t="shared" si="25"/>
        <v>0</v>
      </c>
    </row>
    <row r="22" spans="1:51" s="9" customFormat="1" ht="30" customHeight="1" x14ac:dyDescent="0.25">
      <c r="A22" s="262"/>
      <c r="B22" s="262"/>
      <c r="C22" s="8" t="s">
        <v>12</v>
      </c>
      <c r="D22" s="1">
        <f t="shared" ref="D22:Q22" si="26">SUM(D19:D21)</f>
        <v>169195</v>
      </c>
      <c r="E22" s="1">
        <f t="shared" si="26"/>
        <v>197894</v>
      </c>
      <c r="F22" s="1">
        <f t="shared" si="26"/>
        <v>9049</v>
      </c>
      <c r="G22" s="1">
        <f t="shared" si="26"/>
        <v>33400</v>
      </c>
      <c r="H22" s="1">
        <f t="shared" si="26"/>
        <v>2</v>
      </c>
      <c r="I22" s="1">
        <f t="shared" si="26"/>
        <v>5</v>
      </c>
      <c r="J22" s="1">
        <f t="shared" si="26"/>
        <v>1577</v>
      </c>
      <c r="K22" s="1">
        <f t="shared" si="26"/>
        <v>31816</v>
      </c>
      <c r="L22" s="1">
        <f t="shared" si="26"/>
        <v>160146</v>
      </c>
      <c r="M22" s="1">
        <f t="shared" si="26"/>
        <v>164494</v>
      </c>
      <c r="N22" s="1">
        <f t="shared" si="26"/>
        <v>0</v>
      </c>
      <c r="O22" s="1">
        <f t="shared" si="26"/>
        <v>0</v>
      </c>
      <c r="P22" s="1">
        <f t="shared" si="26"/>
        <v>0</v>
      </c>
      <c r="Q22" s="1">
        <f t="shared" si="26"/>
        <v>164494</v>
      </c>
      <c r="R22" s="1">
        <f t="shared" ref="R22:AE22" si="27">SUM(R19:R21)</f>
        <v>178058</v>
      </c>
      <c r="S22" s="1">
        <f t="shared" si="27"/>
        <v>197783</v>
      </c>
      <c r="T22" s="1">
        <f t="shared" si="27"/>
        <v>8954</v>
      </c>
      <c r="U22" s="1">
        <f t="shared" si="27"/>
        <v>33289</v>
      </c>
      <c r="V22" s="1">
        <f t="shared" si="27"/>
        <v>2</v>
      </c>
      <c r="W22" s="1">
        <f t="shared" si="27"/>
        <v>5</v>
      </c>
      <c r="X22" s="1">
        <f t="shared" si="27"/>
        <v>1557</v>
      </c>
      <c r="Y22" s="1">
        <f t="shared" si="27"/>
        <v>31725</v>
      </c>
      <c r="Z22" s="1">
        <f t="shared" si="27"/>
        <v>169104</v>
      </c>
      <c r="AA22" s="1">
        <f t="shared" si="27"/>
        <v>164494</v>
      </c>
      <c r="AB22" s="1">
        <f t="shared" si="27"/>
        <v>0</v>
      </c>
      <c r="AC22" s="1">
        <f t="shared" si="27"/>
        <v>0</v>
      </c>
      <c r="AD22" s="1">
        <f t="shared" si="27"/>
        <v>0</v>
      </c>
      <c r="AE22" s="1">
        <f t="shared" si="27"/>
        <v>164494</v>
      </c>
      <c r="AF22" s="1">
        <f t="shared" ref="AF22:AS22" si="28">SUM(AF19:AF21)</f>
        <v>8863</v>
      </c>
      <c r="AG22" s="1">
        <f t="shared" si="28"/>
        <v>-111</v>
      </c>
      <c r="AH22" s="16">
        <f t="shared" si="28"/>
        <v>-95</v>
      </c>
      <c r="AI22" s="16">
        <f t="shared" si="28"/>
        <v>-111</v>
      </c>
      <c r="AJ22" s="16">
        <f t="shared" si="28"/>
        <v>0</v>
      </c>
      <c r="AK22" s="16">
        <f t="shared" si="28"/>
        <v>0</v>
      </c>
      <c r="AL22" s="16">
        <f t="shared" si="28"/>
        <v>-20</v>
      </c>
      <c r="AM22" s="16">
        <f t="shared" si="28"/>
        <v>-91</v>
      </c>
      <c r="AN22" s="16">
        <f t="shared" si="28"/>
        <v>8958</v>
      </c>
      <c r="AO22" s="16">
        <f t="shared" si="28"/>
        <v>0</v>
      </c>
      <c r="AP22" s="16">
        <f t="shared" si="28"/>
        <v>0</v>
      </c>
      <c r="AQ22" s="16">
        <f t="shared" si="28"/>
        <v>0</v>
      </c>
      <c r="AR22" s="16">
        <f t="shared" si="28"/>
        <v>0</v>
      </c>
      <c r="AS22" s="16">
        <f t="shared" si="28"/>
        <v>0</v>
      </c>
      <c r="AT22" s="257"/>
      <c r="AU22" s="258"/>
      <c r="AV22" s="258"/>
      <c r="AW22" s="258"/>
      <c r="AX22" s="258"/>
      <c r="AY22" s="258"/>
    </row>
    <row r="23" spans="1:51" s="9" customFormat="1" ht="30" customHeight="1" x14ac:dyDescent="0.25">
      <c r="A23" s="260">
        <v>5</v>
      </c>
      <c r="B23" s="260" t="s">
        <v>28</v>
      </c>
      <c r="C23" s="8" t="s">
        <v>2</v>
      </c>
      <c r="D23" s="263">
        <f>F23+L23</f>
        <v>225274</v>
      </c>
      <c r="E23" s="1">
        <f>G23+M23</f>
        <v>2</v>
      </c>
      <c r="F23" s="263">
        <v>10506</v>
      </c>
      <c r="G23" s="1">
        <f>SUM(H23:K23)</f>
        <v>2</v>
      </c>
      <c r="H23" s="1">
        <v>2</v>
      </c>
      <c r="I23" s="1">
        <v>0</v>
      </c>
      <c r="J23" s="1">
        <v>0</v>
      </c>
      <c r="K23" s="1">
        <v>0</v>
      </c>
      <c r="L23" s="263">
        <v>214768</v>
      </c>
      <c r="M23" s="1">
        <f>SUM(N23:Q23)</f>
        <v>0</v>
      </c>
      <c r="N23" s="1">
        <v>0</v>
      </c>
      <c r="O23" s="1">
        <v>0</v>
      </c>
      <c r="P23" s="1">
        <v>0</v>
      </c>
      <c r="Q23" s="1">
        <v>0</v>
      </c>
      <c r="R23" s="263">
        <f t="shared" ref="R23:S25" si="29">T23+Z23</f>
        <v>223746</v>
      </c>
      <c r="S23" s="1">
        <f t="shared" si="29"/>
        <v>2</v>
      </c>
      <c r="T23" s="263">
        <v>9123</v>
      </c>
      <c r="U23" s="1">
        <f t="shared" ref="U23:U25" si="30">SUM(V23:Y23)</f>
        <v>2</v>
      </c>
      <c r="V23" s="1">
        <v>2</v>
      </c>
      <c r="W23" s="1">
        <v>0</v>
      </c>
      <c r="X23" s="1">
        <v>0</v>
      </c>
      <c r="Y23" s="1">
        <v>0</v>
      </c>
      <c r="Z23" s="263">
        <v>214623</v>
      </c>
      <c r="AA23" s="1">
        <f t="shared" ref="AA23:AA25" si="31">SUM(AB23:AE23)</f>
        <v>0</v>
      </c>
      <c r="AB23" s="1">
        <v>0</v>
      </c>
      <c r="AC23" s="1">
        <v>0</v>
      </c>
      <c r="AD23" s="1">
        <v>0</v>
      </c>
      <c r="AE23" s="1">
        <v>0</v>
      </c>
      <c r="AF23" s="263">
        <f t="shared" ref="AF23:AG25" si="32">AH23+AN23</f>
        <v>-1528</v>
      </c>
      <c r="AG23" s="1">
        <f t="shared" si="32"/>
        <v>0</v>
      </c>
      <c r="AH23" s="197">
        <f>T23-F23</f>
        <v>-1383</v>
      </c>
      <c r="AI23" s="16">
        <f>SUM(AJ23:AM23)</f>
        <v>0</v>
      </c>
      <c r="AJ23" s="16">
        <f t="shared" ref="AJ23:AN25" si="33">V23-H23</f>
        <v>0</v>
      </c>
      <c r="AK23" s="16">
        <f t="shared" si="33"/>
        <v>0</v>
      </c>
      <c r="AL23" s="16">
        <f t="shared" si="33"/>
        <v>0</v>
      </c>
      <c r="AM23" s="16">
        <f t="shared" si="33"/>
        <v>0</v>
      </c>
      <c r="AN23" s="197">
        <f t="shared" si="33"/>
        <v>-145</v>
      </c>
      <c r="AO23" s="16">
        <f>SUM(AP23:AS23)</f>
        <v>0</v>
      </c>
      <c r="AP23" s="16">
        <f t="shared" ref="AP23:AS25" si="34">AB23-N23</f>
        <v>0</v>
      </c>
      <c r="AQ23" s="16">
        <f t="shared" si="34"/>
        <v>0</v>
      </c>
      <c r="AR23" s="16">
        <f t="shared" si="34"/>
        <v>0</v>
      </c>
      <c r="AS23" s="16">
        <f t="shared" si="34"/>
        <v>0</v>
      </c>
    </row>
    <row r="24" spans="1:51" s="9" customFormat="1" ht="30" customHeight="1" x14ac:dyDescent="0.25">
      <c r="A24" s="261"/>
      <c r="B24" s="261"/>
      <c r="C24" s="8" t="s">
        <v>3</v>
      </c>
      <c r="D24" s="264"/>
      <c r="E24" s="1">
        <f>G24+M24</f>
        <v>1012</v>
      </c>
      <c r="F24" s="264"/>
      <c r="G24" s="1">
        <f>SUM(H24:K24)</f>
        <v>1012</v>
      </c>
      <c r="H24" s="1">
        <v>102</v>
      </c>
      <c r="I24" s="1">
        <v>58</v>
      </c>
      <c r="J24" s="1">
        <v>852</v>
      </c>
      <c r="K24" s="1">
        <v>0</v>
      </c>
      <c r="L24" s="264"/>
      <c r="M24" s="1">
        <f>SUM(N24:Q24)</f>
        <v>0</v>
      </c>
      <c r="N24" s="1">
        <v>0</v>
      </c>
      <c r="O24" s="1">
        <v>0</v>
      </c>
      <c r="P24" s="1">
        <v>0</v>
      </c>
      <c r="Q24" s="1">
        <v>0</v>
      </c>
      <c r="R24" s="264"/>
      <c r="S24" s="1">
        <f t="shared" si="29"/>
        <v>1043</v>
      </c>
      <c r="T24" s="264"/>
      <c r="U24" s="1">
        <f t="shared" si="30"/>
        <v>1043</v>
      </c>
      <c r="V24" s="1">
        <v>108</v>
      </c>
      <c r="W24" s="1">
        <v>52</v>
      </c>
      <c r="X24" s="1">
        <v>883</v>
      </c>
      <c r="Y24" s="1">
        <v>0</v>
      </c>
      <c r="Z24" s="264"/>
      <c r="AA24" s="1">
        <f t="shared" si="31"/>
        <v>0</v>
      </c>
      <c r="AB24" s="1">
        <v>0</v>
      </c>
      <c r="AC24" s="1">
        <v>0</v>
      </c>
      <c r="AD24" s="1">
        <v>0</v>
      </c>
      <c r="AE24" s="1">
        <v>0</v>
      </c>
      <c r="AF24" s="264"/>
      <c r="AG24" s="1">
        <f t="shared" si="32"/>
        <v>31</v>
      </c>
      <c r="AH24" s="176"/>
      <c r="AI24" s="16">
        <f>SUM(AJ24:AM24)</f>
        <v>31</v>
      </c>
      <c r="AJ24" s="16">
        <f t="shared" si="33"/>
        <v>6</v>
      </c>
      <c r="AK24" s="16">
        <f t="shared" si="33"/>
        <v>-6</v>
      </c>
      <c r="AL24" s="16">
        <f t="shared" si="33"/>
        <v>31</v>
      </c>
      <c r="AM24" s="16">
        <f t="shared" si="33"/>
        <v>0</v>
      </c>
      <c r="AN24" s="176"/>
      <c r="AO24" s="16">
        <f>SUM(AP24:AS24)</f>
        <v>0</v>
      </c>
      <c r="AP24" s="16">
        <f t="shared" si="34"/>
        <v>0</v>
      </c>
      <c r="AQ24" s="16">
        <f t="shared" si="34"/>
        <v>0</v>
      </c>
      <c r="AR24" s="16">
        <f t="shared" si="34"/>
        <v>0</v>
      </c>
      <c r="AS24" s="16">
        <f t="shared" si="34"/>
        <v>0</v>
      </c>
    </row>
    <row r="25" spans="1:51" s="9" customFormat="1" ht="30" customHeight="1" x14ac:dyDescent="0.25">
      <c r="A25" s="261"/>
      <c r="B25" s="261"/>
      <c r="C25" s="8" t="s">
        <v>13</v>
      </c>
      <c r="D25" s="265"/>
      <c r="E25" s="1">
        <f>G25+M25</f>
        <v>246269</v>
      </c>
      <c r="F25" s="265"/>
      <c r="G25" s="1">
        <f>SUM(H25:K25)</f>
        <v>21366</v>
      </c>
      <c r="H25" s="1">
        <v>0</v>
      </c>
      <c r="I25" s="1">
        <v>0</v>
      </c>
      <c r="J25" s="1">
        <v>1717</v>
      </c>
      <c r="K25" s="1">
        <v>19649</v>
      </c>
      <c r="L25" s="265"/>
      <c r="M25" s="1">
        <f>SUM(N25:Q25)</f>
        <v>224903</v>
      </c>
      <c r="N25" s="1">
        <v>0</v>
      </c>
      <c r="O25" s="1">
        <v>0</v>
      </c>
      <c r="P25" s="1">
        <v>0</v>
      </c>
      <c r="Q25" s="1">
        <v>224903</v>
      </c>
      <c r="R25" s="265"/>
      <c r="S25" s="1">
        <f t="shared" si="29"/>
        <v>246245</v>
      </c>
      <c r="T25" s="265"/>
      <c r="U25" s="1">
        <f t="shared" si="30"/>
        <v>21342</v>
      </c>
      <c r="V25" s="1">
        <v>0</v>
      </c>
      <c r="W25" s="1">
        <v>0</v>
      </c>
      <c r="X25" s="1">
        <v>1699</v>
      </c>
      <c r="Y25" s="1">
        <v>19643</v>
      </c>
      <c r="Z25" s="265"/>
      <c r="AA25" s="1">
        <f t="shared" si="31"/>
        <v>224903</v>
      </c>
      <c r="AB25" s="1">
        <v>0</v>
      </c>
      <c r="AC25" s="1">
        <v>0</v>
      </c>
      <c r="AD25" s="1">
        <v>0</v>
      </c>
      <c r="AE25" s="1">
        <v>224903</v>
      </c>
      <c r="AF25" s="265"/>
      <c r="AG25" s="1">
        <f t="shared" si="32"/>
        <v>-24</v>
      </c>
      <c r="AH25" s="177"/>
      <c r="AI25" s="16">
        <f>SUM(AJ25:AM25)</f>
        <v>-24</v>
      </c>
      <c r="AJ25" s="16">
        <f t="shared" si="33"/>
        <v>0</v>
      </c>
      <c r="AK25" s="16">
        <f t="shared" si="33"/>
        <v>0</v>
      </c>
      <c r="AL25" s="16">
        <f t="shared" si="33"/>
        <v>-18</v>
      </c>
      <c r="AM25" s="16">
        <f t="shared" si="33"/>
        <v>-6</v>
      </c>
      <c r="AN25" s="177"/>
      <c r="AO25" s="16">
        <f>SUM(AP25:AS25)</f>
        <v>0</v>
      </c>
      <c r="AP25" s="16">
        <f t="shared" si="34"/>
        <v>0</v>
      </c>
      <c r="AQ25" s="16">
        <f t="shared" si="34"/>
        <v>0</v>
      </c>
      <c r="AR25" s="16">
        <f t="shared" si="34"/>
        <v>0</v>
      </c>
      <c r="AS25" s="16">
        <f t="shared" si="34"/>
        <v>0</v>
      </c>
    </row>
    <row r="26" spans="1:51" s="9" customFormat="1" ht="30" customHeight="1" x14ac:dyDescent="0.25">
      <c r="A26" s="262"/>
      <c r="B26" s="262"/>
      <c r="C26" s="8" t="s">
        <v>12</v>
      </c>
      <c r="D26" s="1">
        <f t="shared" ref="D26:Q26" si="35">SUM(D23:D25)</f>
        <v>225274</v>
      </c>
      <c r="E26" s="1">
        <f t="shared" si="35"/>
        <v>247283</v>
      </c>
      <c r="F26" s="1">
        <f t="shared" si="35"/>
        <v>10506</v>
      </c>
      <c r="G26" s="1">
        <f t="shared" si="35"/>
        <v>22380</v>
      </c>
      <c r="H26" s="1">
        <f t="shared" si="35"/>
        <v>104</v>
      </c>
      <c r="I26" s="1">
        <f t="shared" si="35"/>
        <v>58</v>
      </c>
      <c r="J26" s="1">
        <f t="shared" si="35"/>
        <v>2569</v>
      </c>
      <c r="K26" s="1">
        <f t="shared" si="35"/>
        <v>19649</v>
      </c>
      <c r="L26" s="1">
        <f t="shared" si="35"/>
        <v>214768</v>
      </c>
      <c r="M26" s="1">
        <f t="shared" si="35"/>
        <v>224903</v>
      </c>
      <c r="N26" s="1">
        <f t="shared" si="35"/>
        <v>0</v>
      </c>
      <c r="O26" s="1">
        <f t="shared" si="35"/>
        <v>0</v>
      </c>
      <c r="P26" s="1">
        <f t="shared" si="35"/>
        <v>0</v>
      </c>
      <c r="Q26" s="1">
        <f t="shared" si="35"/>
        <v>224903</v>
      </c>
      <c r="R26" s="1">
        <f t="shared" ref="R26:AE26" si="36">SUM(R23:R25)</f>
        <v>223746</v>
      </c>
      <c r="S26" s="1">
        <f t="shared" si="36"/>
        <v>247290</v>
      </c>
      <c r="T26" s="1">
        <f t="shared" si="36"/>
        <v>9123</v>
      </c>
      <c r="U26" s="1">
        <f t="shared" si="36"/>
        <v>22387</v>
      </c>
      <c r="V26" s="1">
        <f t="shared" si="36"/>
        <v>110</v>
      </c>
      <c r="W26" s="1">
        <f t="shared" si="36"/>
        <v>52</v>
      </c>
      <c r="X26" s="1">
        <f t="shared" si="36"/>
        <v>2582</v>
      </c>
      <c r="Y26" s="1">
        <f t="shared" si="36"/>
        <v>19643</v>
      </c>
      <c r="Z26" s="1">
        <f t="shared" si="36"/>
        <v>214623</v>
      </c>
      <c r="AA26" s="1">
        <f t="shared" si="36"/>
        <v>224903</v>
      </c>
      <c r="AB26" s="1">
        <f t="shared" si="36"/>
        <v>0</v>
      </c>
      <c r="AC26" s="1">
        <f t="shared" si="36"/>
        <v>0</v>
      </c>
      <c r="AD26" s="1">
        <f t="shared" si="36"/>
        <v>0</v>
      </c>
      <c r="AE26" s="1">
        <f t="shared" si="36"/>
        <v>224903</v>
      </c>
      <c r="AF26" s="1">
        <f t="shared" ref="AF26:AS26" si="37">SUM(AF23:AF25)</f>
        <v>-1528</v>
      </c>
      <c r="AG26" s="1">
        <f t="shared" si="37"/>
        <v>7</v>
      </c>
      <c r="AH26" s="16">
        <f t="shared" si="37"/>
        <v>-1383</v>
      </c>
      <c r="AI26" s="16">
        <f t="shared" si="37"/>
        <v>7</v>
      </c>
      <c r="AJ26" s="16">
        <f t="shared" si="37"/>
        <v>6</v>
      </c>
      <c r="AK26" s="16">
        <f t="shared" si="37"/>
        <v>-6</v>
      </c>
      <c r="AL26" s="16">
        <f t="shared" si="37"/>
        <v>13</v>
      </c>
      <c r="AM26" s="16">
        <f t="shared" si="37"/>
        <v>-6</v>
      </c>
      <c r="AN26" s="16">
        <f t="shared" si="37"/>
        <v>-145</v>
      </c>
      <c r="AO26" s="16">
        <f t="shared" si="37"/>
        <v>0</v>
      </c>
      <c r="AP26" s="16">
        <f t="shared" si="37"/>
        <v>0</v>
      </c>
      <c r="AQ26" s="16">
        <f t="shared" si="37"/>
        <v>0</v>
      </c>
      <c r="AR26" s="16">
        <f t="shared" si="37"/>
        <v>0</v>
      </c>
      <c r="AS26" s="16">
        <f t="shared" si="37"/>
        <v>0</v>
      </c>
    </row>
    <row r="27" spans="1:51" s="9" customFormat="1" ht="30" customHeight="1" x14ac:dyDescent="0.25">
      <c r="A27" s="260">
        <v>6</v>
      </c>
      <c r="B27" s="260" t="s">
        <v>29</v>
      </c>
      <c r="C27" s="8" t="s">
        <v>2</v>
      </c>
      <c r="D27" s="263">
        <f>F27+L27</f>
        <v>263477</v>
      </c>
      <c r="E27" s="1">
        <f>G27+M27</f>
        <v>34</v>
      </c>
      <c r="F27" s="263">
        <v>7045</v>
      </c>
      <c r="G27" s="1">
        <f>SUM(H27:K27)</f>
        <v>34</v>
      </c>
      <c r="H27" s="1">
        <v>2</v>
      </c>
      <c r="I27" s="1">
        <v>26</v>
      </c>
      <c r="J27" s="1">
        <v>4</v>
      </c>
      <c r="K27" s="1">
        <v>2</v>
      </c>
      <c r="L27" s="263">
        <v>256432</v>
      </c>
      <c r="M27" s="1">
        <f>SUM(N27:Q27)</f>
        <v>0</v>
      </c>
      <c r="N27" s="1">
        <v>0</v>
      </c>
      <c r="O27" s="1">
        <v>0</v>
      </c>
      <c r="P27" s="1">
        <v>0</v>
      </c>
      <c r="Q27" s="1">
        <v>0</v>
      </c>
      <c r="R27" s="267">
        <f t="shared" ref="R27:S28" si="38">T27+Z27</f>
        <v>303460</v>
      </c>
      <c r="S27" s="1">
        <f t="shared" si="38"/>
        <v>78</v>
      </c>
      <c r="T27" s="268">
        <v>12771</v>
      </c>
      <c r="U27" s="1">
        <f t="shared" ref="U27:U29" si="39">SUM(V27:Y27)</f>
        <v>78</v>
      </c>
      <c r="V27" s="13">
        <v>10</v>
      </c>
      <c r="W27" s="13">
        <v>3</v>
      </c>
      <c r="X27" s="13">
        <v>60</v>
      </c>
      <c r="Y27" s="13">
        <v>5</v>
      </c>
      <c r="Z27" s="268">
        <v>290689</v>
      </c>
      <c r="AA27" s="1">
        <f t="shared" ref="AA27:AA29" si="40">SUM(AB27:AE27)</f>
        <v>0</v>
      </c>
      <c r="AB27" s="1">
        <v>0</v>
      </c>
      <c r="AC27" s="1">
        <v>0</v>
      </c>
      <c r="AD27" s="1">
        <v>0</v>
      </c>
      <c r="AE27" s="1">
        <v>0</v>
      </c>
      <c r="AF27" s="263">
        <f t="shared" ref="AF27:AG29" si="41">AH27+AN27</f>
        <v>39983</v>
      </c>
      <c r="AG27" s="1">
        <f t="shared" si="41"/>
        <v>44</v>
      </c>
      <c r="AH27" s="197">
        <f>T27-F27</f>
        <v>5726</v>
      </c>
      <c r="AI27" s="16">
        <f>SUM(AJ27:AM27)</f>
        <v>44</v>
      </c>
      <c r="AJ27" s="16">
        <f t="shared" ref="AJ27:AN29" si="42">V27-H27</f>
        <v>8</v>
      </c>
      <c r="AK27" s="16">
        <f t="shared" si="42"/>
        <v>-23</v>
      </c>
      <c r="AL27" s="16">
        <f t="shared" si="42"/>
        <v>56</v>
      </c>
      <c r="AM27" s="16">
        <f t="shared" si="42"/>
        <v>3</v>
      </c>
      <c r="AN27" s="197">
        <f t="shared" si="42"/>
        <v>34257</v>
      </c>
      <c r="AO27" s="16">
        <f>SUM(AP27:AS27)</f>
        <v>0</v>
      </c>
      <c r="AP27" s="16">
        <f t="shared" ref="AP27:AS29" si="43">AB27-N27</f>
        <v>0</v>
      </c>
      <c r="AQ27" s="16">
        <f t="shared" si="43"/>
        <v>0</v>
      </c>
      <c r="AR27" s="16">
        <f t="shared" si="43"/>
        <v>0</v>
      </c>
      <c r="AS27" s="16">
        <f t="shared" si="43"/>
        <v>0</v>
      </c>
    </row>
    <row r="28" spans="1:51" s="9" customFormat="1" ht="30" customHeight="1" x14ac:dyDescent="0.25">
      <c r="A28" s="261"/>
      <c r="B28" s="261"/>
      <c r="C28" s="8" t="s">
        <v>3</v>
      </c>
      <c r="D28" s="264"/>
      <c r="E28" s="1">
        <f>G28+M28</f>
        <v>860</v>
      </c>
      <c r="F28" s="264"/>
      <c r="G28" s="1">
        <f>SUM(H28:K28)</f>
        <v>860</v>
      </c>
      <c r="H28" s="1">
        <v>8</v>
      </c>
      <c r="I28" s="1">
        <v>5</v>
      </c>
      <c r="J28" s="1">
        <v>292</v>
      </c>
      <c r="K28" s="1">
        <v>555</v>
      </c>
      <c r="L28" s="264"/>
      <c r="M28" s="1">
        <f>SUM(N28:Q28)</f>
        <v>0</v>
      </c>
      <c r="N28" s="1">
        <v>0</v>
      </c>
      <c r="O28" s="1">
        <v>0</v>
      </c>
      <c r="P28" s="1">
        <v>0</v>
      </c>
      <c r="Q28" s="1">
        <v>0</v>
      </c>
      <c r="R28" s="267"/>
      <c r="S28" s="1">
        <f t="shared" si="38"/>
        <v>946</v>
      </c>
      <c r="T28" s="268"/>
      <c r="U28" s="1">
        <f t="shared" si="39"/>
        <v>946</v>
      </c>
      <c r="V28" s="13">
        <v>43</v>
      </c>
      <c r="W28" s="13">
        <v>6</v>
      </c>
      <c r="X28" s="13">
        <v>309</v>
      </c>
      <c r="Y28" s="13">
        <v>588</v>
      </c>
      <c r="Z28" s="268"/>
      <c r="AA28" s="1">
        <f t="shared" si="40"/>
        <v>0</v>
      </c>
      <c r="AB28" s="1">
        <v>0</v>
      </c>
      <c r="AC28" s="1">
        <v>0</v>
      </c>
      <c r="AD28" s="1">
        <v>0</v>
      </c>
      <c r="AE28" s="1">
        <v>0</v>
      </c>
      <c r="AF28" s="264"/>
      <c r="AG28" s="1">
        <f t="shared" si="41"/>
        <v>86</v>
      </c>
      <c r="AH28" s="176"/>
      <c r="AI28" s="16">
        <f>SUM(AJ28:AM28)</f>
        <v>86</v>
      </c>
      <c r="AJ28" s="16">
        <f t="shared" si="42"/>
        <v>35</v>
      </c>
      <c r="AK28" s="16">
        <f t="shared" si="42"/>
        <v>1</v>
      </c>
      <c r="AL28" s="16">
        <f t="shared" si="42"/>
        <v>17</v>
      </c>
      <c r="AM28" s="16">
        <f t="shared" si="42"/>
        <v>33</v>
      </c>
      <c r="AN28" s="176"/>
      <c r="AO28" s="16">
        <f>SUM(AP28:AS28)</f>
        <v>0</v>
      </c>
      <c r="AP28" s="16">
        <f t="shared" si="43"/>
        <v>0</v>
      </c>
      <c r="AQ28" s="16">
        <f t="shared" si="43"/>
        <v>0</v>
      </c>
      <c r="AR28" s="16">
        <f t="shared" si="43"/>
        <v>0</v>
      </c>
      <c r="AS28" s="16">
        <f t="shared" si="43"/>
        <v>0</v>
      </c>
    </row>
    <row r="29" spans="1:51" s="9" customFormat="1" ht="30" customHeight="1" x14ac:dyDescent="0.25">
      <c r="A29" s="261"/>
      <c r="B29" s="261"/>
      <c r="C29" s="8" t="s">
        <v>13</v>
      </c>
      <c r="D29" s="265"/>
      <c r="E29" s="1">
        <f>G29+M29</f>
        <v>291717</v>
      </c>
      <c r="F29" s="265"/>
      <c r="G29" s="1">
        <f>SUM(H29:K29)</f>
        <v>27252</v>
      </c>
      <c r="H29" s="1">
        <v>111</v>
      </c>
      <c r="I29" s="1">
        <v>12</v>
      </c>
      <c r="J29" s="1">
        <v>3523</v>
      </c>
      <c r="K29" s="1">
        <f>23606</f>
        <v>23606</v>
      </c>
      <c r="L29" s="265"/>
      <c r="M29" s="1">
        <f>SUM(N29:Q29)</f>
        <v>264465</v>
      </c>
      <c r="N29" s="1">
        <v>0</v>
      </c>
      <c r="O29" s="1">
        <v>0</v>
      </c>
      <c r="P29" s="1">
        <v>0</v>
      </c>
      <c r="Q29" s="1">
        <v>264465</v>
      </c>
      <c r="R29" s="267"/>
      <c r="S29" s="1">
        <f>U29+AA29</f>
        <v>351821</v>
      </c>
      <c r="T29" s="268"/>
      <c r="U29" s="1">
        <f t="shared" si="39"/>
        <v>49824</v>
      </c>
      <c r="V29" s="13">
        <v>111</v>
      </c>
      <c r="W29" s="13">
        <v>35</v>
      </c>
      <c r="X29" s="13">
        <v>9091</v>
      </c>
      <c r="Y29" s="13">
        <v>40587</v>
      </c>
      <c r="Z29" s="268"/>
      <c r="AA29" s="1">
        <f t="shared" si="40"/>
        <v>301997</v>
      </c>
      <c r="AB29" s="1">
        <v>0</v>
      </c>
      <c r="AC29" s="1">
        <v>0</v>
      </c>
      <c r="AD29" s="1">
        <v>0</v>
      </c>
      <c r="AE29" s="1">
        <v>301997</v>
      </c>
      <c r="AF29" s="265"/>
      <c r="AG29" s="1">
        <f t="shared" si="41"/>
        <v>60104</v>
      </c>
      <c r="AH29" s="177"/>
      <c r="AI29" s="16">
        <f>SUM(AJ29:AM29)</f>
        <v>22572</v>
      </c>
      <c r="AJ29" s="16">
        <f t="shared" si="42"/>
        <v>0</v>
      </c>
      <c r="AK29" s="16">
        <f t="shared" si="42"/>
        <v>23</v>
      </c>
      <c r="AL29" s="16">
        <f t="shared" si="42"/>
        <v>5568</v>
      </c>
      <c r="AM29" s="16">
        <f t="shared" si="42"/>
        <v>16981</v>
      </c>
      <c r="AN29" s="177"/>
      <c r="AO29" s="16">
        <f>SUM(AP29:AS29)</f>
        <v>37532</v>
      </c>
      <c r="AP29" s="16">
        <f t="shared" si="43"/>
        <v>0</v>
      </c>
      <c r="AQ29" s="16">
        <f t="shared" si="43"/>
        <v>0</v>
      </c>
      <c r="AR29" s="16">
        <f t="shared" si="43"/>
        <v>0</v>
      </c>
      <c r="AS29" s="16">
        <f t="shared" si="43"/>
        <v>37532</v>
      </c>
    </row>
    <row r="30" spans="1:51" s="9" customFormat="1" ht="30" customHeight="1" x14ac:dyDescent="0.25">
      <c r="A30" s="262"/>
      <c r="B30" s="262"/>
      <c r="C30" s="8" t="s">
        <v>12</v>
      </c>
      <c r="D30" s="1">
        <f t="shared" ref="D30:J30" si="44">SUM(D27:D29)</f>
        <v>263477</v>
      </c>
      <c r="E30" s="1">
        <f t="shared" si="44"/>
        <v>292611</v>
      </c>
      <c r="F30" s="1">
        <f t="shared" si="44"/>
        <v>7045</v>
      </c>
      <c r="G30" s="1">
        <f t="shared" si="44"/>
        <v>28146</v>
      </c>
      <c r="H30" s="1">
        <f t="shared" si="44"/>
        <v>121</v>
      </c>
      <c r="I30" s="1">
        <f t="shared" si="44"/>
        <v>43</v>
      </c>
      <c r="J30" s="1">
        <f t="shared" si="44"/>
        <v>3819</v>
      </c>
      <c r="K30" s="1">
        <f t="shared" ref="K30:Q30" si="45">SUM(K27:K29)</f>
        <v>24163</v>
      </c>
      <c r="L30" s="1">
        <f t="shared" si="45"/>
        <v>256432</v>
      </c>
      <c r="M30" s="1">
        <f t="shared" si="45"/>
        <v>264465</v>
      </c>
      <c r="N30" s="1">
        <f t="shared" si="45"/>
        <v>0</v>
      </c>
      <c r="O30" s="1">
        <f t="shared" si="45"/>
        <v>0</v>
      </c>
      <c r="P30" s="1">
        <f t="shared" si="45"/>
        <v>0</v>
      </c>
      <c r="Q30" s="1">
        <f t="shared" si="45"/>
        <v>264465</v>
      </c>
      <c r="R30" s="1">
        <f t="shared" ref="R30:AE30" si="46">SUM(R27:R29)</f>
        <v>303460</v>
      </c>
      <c r="S30" s="1">
        <f>SUM(S27:S29)</f>
        <v>352845</v>
      </c>
      <c r="T30" s="1">
        <f t="shared" si="46"/>
        <v>12771</v>
      </c>
      <c r="U30" s="1">
        <f>SUM(U27:U29)</f>
        <v>50848</v>
      </c>
      <c r="V30" s="1">
        <f t="shared" si="46"/>
        <v>164</v>
      </c>
      <c r="W30" s="1">
        <f t="shared" si="46"/>
        <v>44</v>
      </c>
      <c r="X30" s="1">
        <f>SUM(X27:X29)</f>
        <v>9460</v>
      </c>
      <c r="Y30" s="1">
        <f t="shared" si="46"/>
        <v>41180</v>
      </c>
      <c r="Z30" s="1">
        <f t="shared" si="46"/>
        <v>290689</v>
      </c>
      <c r="AA30" s="1">
        <f t="shared" si="46"/>
        <v>301997</v>
      </c>
      <c r="AB30" s="1">
        <f t="shared" si="46"/>
        <v>0</v>
      </c>
      <c r="AC30" s="1">
        <f t="shared" si="46"/>
        <v>0</v>
      </c>
      <c r="AD30" s="1">
        <f t="shared" si="46"/>
        <v>0</v>
      </c>
      <c r="AE30" s="1">
        <f t="shared" si="46"/>
        <v>301997</v>
      </c>
      <c r="AF30" s="1">
        <f t="shared" ref="AF30:AS30" si="47">SUM(AF27:AF29)</f>
        <v>39983</v>
      </c>
      <c r="AG30" s="1">
        <f t="shared" si="47"/>
        <v>60234</v>
      </c>
      <c r="AH30" s="16">
        <f t="shared" si="47"/>
        <v>5726</v>
      </c>
      <c r="AI30" s="16">
        <f t="shared" si="47"/>
        <v>22702</v>
      </c>
      <c r="AJ30" s="16">
        <f t="shared" si="47"/>
        <v>43</v>
      </c>
      <c r="AK30" s="16">
        <f t="shared" si="47"/>
        <v>1</v>
      </c>
      <c r="AL30" s="16">
        <f t="shared" si="47"/>
        <v>5641</v>
      </c>
      <c r="AM30" s="16">
        <f t="shared" si="47"/>
        <v>17017</v>
      </c>
      <c r="AN30" s="16">
        <f t="shared" si="47"/>
        <v>34257</v>
      </c>
      <c r="AO30" s="16">
        <f t="shared" si="47"/>
        <v>37532</v>
      </c>
      <c r="AP30" s="16">
        <f t="shared" si="47"/>
        <v>0</v>
      </c>
      <c r="AQ30" s="16">
        <f t="shared" si="47"/>
        <v>0</v>
      </c>
      <c r="AR30" s="16">
        <f t="shared" si="47"/>
        <v>0</v>
      </c>
      <c r="AS30" s="16">
        <f t="shared" si="47"/>
        <v>37532</v>
      </c>
    </row>
    <row r="31" spans="1:51" s="9" customFormat="1" ht="30" customHeight="1" x14ac:dyDescent="0.25">
      <c r="A31" s="260">
        <v>7</v>
      </c>
      <c r="B31" s="260" t="s">
        <v>30</v>
      </c>
      <c r="C31" s="8" t="s">
        <v>2</v>
      </c>
      <c r="D31" s="263">
        <f>F31+L31</f>
        <v>110564</v>
      </c>
      <c r="E31" s="1">
        <f>G31+M31</f>
        <v>98</v>
      </c>
      <c r="F31" s="263">
        <v>3533</v>
      </c>
      <c r="G31" s="1">
        <f>SUM(H31:K31)</f>
        <v>98</v>
      </c>
      <c r="H31" s="1">
        <v>8</v>
      </c>
      <c r="I31" s="1">
        <v>1</v>
      </c>
      <c r="J31" s="1">
        <v>78</v>
      </c>
      <c r="K31" s="1">
        <v>11</v>
      </c>
      <c r="L31" s="263">
        <v>107031</v>
      </c>
      <c r="M31" s="1">
        <f>SUM(N31:Q31)</f>
        <v>0</v>
      </c>
      <c r="N31" s="1">
        <v>0</v>
      </c>
      <c r="O31" s="1">
        <v>0</v>
      </c>
      <c r="P31" s="1">
        <v>0</v>
      </c>
      <c r="Q31" s="1">
        <v>0</v>
      </c>
      <c r="R31" s="263">
        <f t="shared" ref="R31" si="48">T31+Z31</f>
        <v>110837</v>
      </c>
      <c r="S31" s="1">
        <f>U31+AA31</f>
        <v>46</v>
      </c>
      <c r="T31" s="263">
        <v>3130</v>
      </c>
      <c r="U31" s="1">
        <f t="shared" ref="U31:U33" si="49">SUM(V31:Y31)</f>
        <v>46</v>
      </c>
      <c r="V31" s="1">
        <f>8+15</f>
        <v>23</v>
      </c>
      <c r="W31" s="1">
        <v>3</v>
      </c>
      <c r="X31" s="1">
        <f>2+10</f>
        <v>12</v>
      </c>
      <c r="Y31" s="1">
        <v>8</v>
      </c>
      <c r="Z31" s="263">
        <v>107707</v>
      </c>
      <c r="AA31" s="1">
        <f t="shared" ref="AA31:AA33" si="50">SUM(AB31:AE31)</f>
        <v>0</v>
      </c>
      <c r="AB31" s="1">
        <v>0</v>
      </c>
      <c r="AC31" s="1">
        <v>0</v>
      </c>
      <c r="AD31" s="1">
        <v>0</v>
      </c>
      <c r="AE31" s="1">
        <v>0</v>
      </c>
      <c r="AF31" s="263">
        <f>AH31+AN31</f>
        <v>273</v>
      </c>
      <c r="AG31" s="1">
        <f>AI31+AO31</f>
        <v>-52</v>
      </c>
      <c r="AH31" s="197">
        <f>T31-F31</f>
        <v>-403</v>
      </c>
      <c r="AI31" s="16">
        <f>SUM(AJ31:AM31)</f>
        <v>-52</v>
      </c>
      <c r="AJ31" s="16">
        <f>V31-H31</f>
        <v>15</v>
      </c>
      <c r="AK31" s="16">
        <f>W31-I31</f>
        <v>2</v>
      </c>
      <c r="AL31" s="16">
        <f>X31-J31</f>
        <v>-66</v>
      </c>
      <c r="AM31" s="16">
        <f>Y31-K31</f>
        <v>-3</v>
      </c>
      <c r="AN31" s="197">
        <f>Z31-L31</f>
        <v>676</v>
      </c>
      <c r="AO31" s="16">
        <f>SUM(AP31:AS31)</f>
        <v>0</v>
      </c>
      <c r="AP31" s="16">
        <f t="shared" ref="AP31:AS33" si="51">AB31-N31</f>
        <v>0</v>
      </c>
      <c r="AQ31" s="16">
        <f t="shared" si="51"/>
        <v>0</v>
      </c>
      <c r="AR31" s="16">
        <f t="shared" si="51"/>
        <v>0</v>
      </c>
      <c r="AS31" s="16">
        <f t="shared" si="51"/>
        <v>0</v>
      </c>
    </row>
    <row r="32" spans="1:51" s="9" customFormat="1" ht="30" customHeight="1" x14ac:dyDescent="0.25">
      <c r="A32" s="261"/>
      <c r="B32" s="261"/>
      <c r="C32" s="8" t="s">
        <v>3</v>
      </c>
      <c r="D32" s="264"/>
      <c r="E32" s="1">
        <f>G32+M32</f>
        <v>230</v>
      </c>
      <c r="F32" s="264"/>
      <c r="G32" s="1">
        <f>SUM(H32:K32)</f>
        <v>230</v>
      </c>
      <c r="H32" s="1">
        <v>8</v>
      </c>
      <c r="I32" s="1">
        <v>3</v>
      </c>
      <c r="J32" s="1">
        <v>116</v>
      </c>
      <c r="K32" s="1">
        <v>103</v>
      </c>
      <c r="L32" s="264"/>
      <c r="M32" s="1">
        <f>SUM(N32:Q32)</f>
        <v>0</v>
      </c>
      <c r="N32" s="1">
        <v>0</v>
      </c>
      <c r="O32" s="1">
        <v>0</v>
      </c>
      <c r="P32" s="1">
        <v>0</v>
      </c>
      <c r="Q32" s="1">
        <v>0</v>
      </c>
      <c r="R32" s="264"/>
      <c r="S32" s="1">
        <f t="shared" ref="S32:S33" si="52">U32+AA32</f>
        <v>290</v>
      </c>
      <c r="T32" s="264"/>
      <c r="U32" s="1">
        <f t="shared" si="49"/>
        <v>290</v>
      </c>
      <c r="V32" s="1">
        <f>94+16</f>
        <v>110</v>
      </c>
      <c r="W32" s="1">
        <f>6+2</f>
        <v>8</v>
      </c>
      <c r="X32" s="1">
        <f>23+114</f>
        <v>137</v>
      </c>
      <c r="Y32" s="1">
        <v>35</v>
      </c>
      <c r="Z32" s="264"/>
      <c r="AA32" s="1">
        <f t="shared" si="50"/>
        <v>0</v>
      </c>
      <c r="AB32" s="1">
        <v>0</v>
      </c>
      <c r="AC32" s="1">
        <v>0</v>
      </c>
      <c r="AD32" s="1">
        <v>0</v>
      </c>
      <c r="AE32" s="1">
        <v>0</v>
      </c>
      <c r="AF32" s="264"/>
      <c r="AG32" s="1">
        <f>AI32+AO32</f>
        <v>60</v>
      </c>
      <c r="AH32" s="176"/>
      <c r="AI32" s="16">
        <f>SUM(AJ32:AM32)</f>
        <v>60</v>
      </c>
      <c r="AJ32" s="16">
        <f t="shared" ref="AJ32:AM33" si="53">V32-H32</f>
        <v>102</v>
      </c>
      <c r="AK32" s="16">
        <f t="shared" si="53"/>
        <v>5</v>
      </c>
      <c r="AL32" s="16">
        <f t="shared" si="53"/>
        <v>21</v>
      </c>
      <c r="AM32" s="16">
        <f t="shared" si="53"/>
        <v>-68</v>
      </c>
      <c r="AN32" s="176"/>
      <c r="AO32" s="16">
        <f>SUM(AP32:AS32)</f>
        <v>0</v>
      </c>
      <c r="AP32" s="16">
        <f t="shared" si="51"/>
        <v>0</v>
      </c>
      <c r="AQ32" s="16">
        <f t="shared" si="51"/>
        <v>0</v>
      </c>
      <c r="AR32" s="16">
        <f t="shared" si="51"/>
        <v>0</v>
      </c>
      <c r="AS32" s="16">
        <f t="shared" si="51"/>
        <v>0</v>
      </c>
    </row>
    <row r="33" spans="1:46" s="9" customFormat="1" ht="30" customHeight="1" x14ac:dyDescent="0.25">
      <c r="A33" s="261"/>
      <c r="B33" s="261"/>
      <c r="C33" s="8" t="s">
        <v>13</v>
      </c>
      <c r="D33" s="265"/>
      <c r="E33" s="1">
        <f>G33+M33</f>
        <v>134631</v>
      </c>
      <c r="F33" s="265"/>
      <c r="G33" s="1">
        <f>SUM(H33:K33)</f>
        <v>12487</v>
      </c>
      <c r="H33" s="1">
        <v>0</v>
      </c>
      <c r="I33" s="1">
        <v>4</v>
      </c>
      <c r="J33" s="1">
        <v>710</v>
      </c>
      <c r="K33" s="1">
        <v>11773</v>
      </c>
      <c r="L33" s="265"/>
      <c r="M33" s="1">
        <f>SUM(N33:Q33)</f>
        <v>122144</v>
      </c>
      <c r="N33" s="1">
        <v>0</v>
      </c>
      <c r="O33" s="1">
        <v>0</v>
      </c>
      <c r="P33" s="1">
        <v>0</v>
      </c>
      <c r="Q33" s="1">
        <v>122144</v>
      </c>
      <c r="R33" s="265"/>
      <c r="S33" s="1">
        <f t="shared" si="52"/>
        <v>135535</v>
      </c>
      <c r="T33" s="265"/>
      <c r="U33" s="1">
        <f t="shared" si="49"/>
        <v>12680</v>
      </c>
      <c r="V33" s="1">
        <f>34+98</f>
        <v>132</v>
      </c>
      <c r="W33" s="1">
        <f>8+15</f>
        <v>23</v>
      </c>
      <c r="X33" s="1">
        <f>35+1780</f>
        <v>1815</v>
      </c>
      <c r="Y33" s="1">
        <v>10710</v>
      </c>
      <c r="Z33" s="265"/>
      <c r="AA33" s="1">
        <f t="shared" si="50"/>
        <v>122855</v>
      </c>
      <c r="AB33" s="1">
        <v>0</v>
      </c>
      <c r="AC33" s="1">
        <v>0</v>
      </c>
      <c r="AD33" s="1">
        <v>0</v>
      </c>
      <c r="AE33" s="1">
        <v>122855</v>
      </c>
      <c r="AF33" s="265"/>
      <c r="AG33" s="1">
        <f>AI33+AO33</f>
        <v>904</v>
      </c>
      <c r="AH33" s="177"/>
      <c r="AI33" s="16">
        <f>SUM(AJ33:AM33)</f>
        <v>193</v>
      </c>
      <c r="AJ33" s="16">
        <f t="shared" si="53"/>
        <v>132</v>
      </c>
      <c r="AK33" s="16">
        <f t="shared" si="53"/>
        <v>19</v>
      </c>
      <c r="AL33" s="16">
        <f t="shared" si="53"/>
        <v>1105</v>
      </c>
      <c r="AM33" s="16">
        <f t="shared" si="53"/>
        <v>-1063</v>
      </c>
      <c r="AN33" s="177"/>
      <c r="AO33" s="16">
        <f>SUM(AP33:AS33)</f>
        <v>711</v>
      </c>
      <c r="AP33" s="16">
        <f t="shared" si="51"/>
        <v>0</v>
      </c>
      <c r="AQ33" s="16">
        <f t="shared" si="51"/>
        <v>0</v>
      </c>
      <c r="AR33" s="16">
        <f t="shared" si="51"/>
        <v>0</v>
      </c>
      <c r="AS33" s="16">
        <f t="shared" si="51"/>
        <v>711</v>
      </c>
    </row>
    <row r="34" spans="1:46" s="9" customFormat="1" ht="30" customHeight="1" x14ac:dyDescent="0.25">
      <c r="A34" s="262"/>
      <c r="B34" s="262"/>
      <c r="C34" s="8" t="s">
        <v>12</v>
      </c>
      <c r="D34" s="1">
        <f t="shared" ref="D34:Q34" si="54">SUM(D31:D33)</f>
        <v>110564</v>
      </c>
      <c r="E34" s="1">
        <f t="shared" si="54"/>
        <v>134959</v>
      </c>
      <c r="F34" s="1">
        <f t="shared" si="54"/>
        <v>3533</v>
      </c>
      <c r="G34" s="1">
        <f t="shared" si="54"/>
        <v>12815</v>
      </c>
      <c r="H34" s="1">
        <f t="shared" si="54"/>
        <v>16</v>
      </c>
      <c r="I34" s="1">
        <f t="shared" si="54"/>
        <v>8</v>
      </c>
      <c r="J34" s="1">
        <f t="shared" si="54"/>
        <v>904</v>
      </c>
      <c r="K34" s="1">
        <f t="shared" si="54"/>
        <v>11887</v>
      </c>
      <c r="L34" s="1">
        <f t="shared" si="54"/>
        <v>107031</v>
      </c>
      <c r="M34" s="1">
        <f t="shared" si="54"/>
        <v>122144</v>
      </c>
      <c r="N34" s="1">
        <f t="shared" si="54"/>
        <v>0</v>
      </c>
      <c r="O34" s="1">
        <f t="shared" si="54"/>
        <v>0</v>
      </c>
      <c r="P34" s="1">
        <f t="shared" si="54"/>
        <v>0</v>
      </c>
      <c r="Q34" s="1">
        <f t="shared" si="54"/>
        <v>122144</v>
      </c>
      <c r="R34" s="1">
        <f t="shared" ref="R34:AE34" si="55">SUM(R31:R33)</f>
        <v>110837</v>
      </c>
      <c r="S34" s="1">
        <f t="shared" si="55"/>
        <v>135871</v>
      </c>
      <c r="T34" s="1">
        <f t="shared" si="55"/>
        <v>3130</v>
      </c>
      <c r="U34" s="1">
        <f t="shared" si="55"/>
        <v>13016</v>
      </c>
      <c r="V34" s="1">
        <f t="shared" si="55"/>
        <v>265</v>
      </c>
      <c r="W34" s="1">
        <f t="shared" si="55"/>
        <v>34</v>
      </c>
      <c r="X34" s="1">
        <f t="shared" si="55"/>
        <v>1964</v>
      </c>
      <c r="Y34" s="1">
        <f t="shared" si="55"/>
        <v>10753</v>
      </c>
      <c r="Z34" s="1">
        <f t="shared" si="55"/>
        <v>107707</v>
      </c>
      <c r="AA34" s="1">
        <f t="shared" si="55"/>
        <v>122855</v>
      </c>
      <c r="AB34" s="1">
        <f t="shared" si="55"/>
        <v>0</v>
      </c>
      <c r="AC34" s="1">
        <f t="shared" si="55"/>
        <v>0</v>
      </c>
      <c r="AD34" s="1">
        <f t="shared" si="55"/>
        <v>0</v>
      </c>
      <c r="AE34" s="1">
        <f t="shared" si="55"/>
        <v>122855</v>
      </c>
      <c r="AF34" s="1">
        <f t="shared" ref="AF34:AS34" si="56">SUM(AF31:AF33)</f>
        <v>273</v>
      </c>
      <c r="AG34" s="1">
        <f t="shared" si="56"/>
        <v>912</v>
      </c>
      <c r="AH34" s="16">
        <f t="shared" si="56"/>
        <v>-403</v>
      </c>
      <c r="AI34" s="16">
        <f t="shared" si="56"/>
        <v>201</v>
      </c>
      <c r="AJ34" s="16">
        <f t="shared" si="56"/>
        <v>249</v>
      </c>
      <c r="AK34" s="16">
        <f t="shared" si="56"/>
        <v>26</v>
      </c>
      <c r="AL34" s="16">
        <f t="shared" si="56"/>
        <v>1060</v>
      </c>
      <c r="AM34" s="16">
        <f t="shared" si="56"/>
        <v>-1134</v>
      </c>
      <c r="AN34" s="16">
        <f t="shared" si="56"/>
        <v>676</v>
      </c>
      <c r="AO34" s="16">
        <f t="shared" si="56"/>
        <v>711</v>
      </c>
      <c r="AP34" s="16">
        <f t="shared" si="56"/>
        <v>0</v>
      </c>
      <c r="AQ34" s="16">
        <f t="shared" si="56"/>
        <v>0</v>
      </c>
      <c r="AR34" s="16">
        <f t="shared" si="56"/>
        <v>0</v>
      </c>
      <c r="AS34" s="16">
        <f t="shared" si="56"/>
        <v>711</v>
      </c>
    </row>
    <row r="35" spans="1:46" s="9" customFormat="1" ht="30" customHeight="1" x14ac:dyDescent="0.25">
      <c r="A35" s="260">
        <v>8</v>
      </c>
      <c r="B35" s="260" t="s">
        <v>31</v>
      </c>
      <c r="C35" s="8" t="s">
        <v>2</v>
      </c>
      <c r="D35" s="263">
        <f>F35+L35</f>
        <v>223241</v>
      </c>
      <c r="E35" s="1">
        <f>G35+M35</f>
        <v>335</v>
      </c>
      <c r="F35" s="263">
        <v>10651</v>
      </c>
      <c r="G35" s="1">
        <f>SUM(H35:K35)</f>
        <v>335</v>
      </c>
      <c r="H35" s="1">
        <v>26</v>
      </c>
      <c r="I35" s="1">
        <v>0</v>
      </c>
      <c r="J35" s="1">
        <v>58</v>
      </c>
      <c r="K35" s="1">
        <v>251</v>
      </c>
      <c r="L35" s="263">
        <v>212590</v>
      </c>
      <c r="M35" s="1">
        <f>SUM(N35:Q35)</f>
        <v>0</v>
      </c>
      <c r="N35" s="1">
        <v>0</v>
      </c>
      <c r="O35" s="1">
        <v>0</v>
      </c>
      <c r="P35" s="1">
        <v>0</v>
      </c>
      <c r="Q35" s="1">
        <v>0</v>
      </c>
      <c r="R35" s="263">
        <f t="shared" ref="R35:S37" si="57">T35+Z35</f>
        <v>225479</v>
      </c>
      <c r="S35" s="1">
        <f t="shared" si="57"/>
        <v>352</v>
      </c>
      <c r="T35" s="263">
        <v>10950</v>
      </c>
      <c r="U35" s="1">
        <f>SUM(V35:Y35)</f>
        <v>352</v>
      </c>
      <c r="V35" s="1">
        <v>26</v>
      </c>
      <c r="W35" s="1">
        <v>0</v>
      </c>
      <c r="X35" s="1">
        <v>62</v>
      </c>
      <c r="Y35" s="1">
        <v>264</v>
      </c>
      <c r="Z35" s="263">
        <v>214529</v>
      </c>
      <c r="AA35" s="1">
        <f>SUM(AB35:AE35)</f>
        <v>0</v>
      </c>
      <c r="AB35" s="1">
        <v>0</v>
      </c>
      <c r="AC35" s="1">
        <v>0</v>
      </c>
      <c r="AD35" s="1">
        <v>0</v>
      </c>
      <c r="AE35" s="1">
        <v>0</v>
      </c>
      <c r="AF35" s="263">
        <f t="shared" ref="AF35:AG37" si="58">AH35+AN35</f>
        <v>2238</v>
      </c>
      <c r="AG35" s="1">
        <f t="shared" si="58"/>
        <v>17</v>
      </c>
      <c r="AH35" s="197">
        <f>T35-F35</f>
        <v>299</v>
      </c>
      <c r="AI35" s="16">
        <f>SUM(AJ35:AM35)</f>
        <v>17</v>
      </c>
      <c r="AJ35" s="16">
        <f t="shared" ref="AJ35:AN37" si="59">V35-H35</f>
        <v>0</v>
      </c>
      <c r="AK35" s="16">
        <f t="shared" si="59"/>
        <v>0</v>
      </c>
      <c r="AL35" s="16">
        <f t="shared" si="59"/>
        <v>4</v>
      </c>
      <c r="AM35" s="16">
        <f t="shared" si="59"/>
        <v>13</v>
      </c>
      <c r="AN35" s="197">
        <f t="shared" si="59"/>
        <v>1939</v>
      </c>
      <c r="AO35" s="16">
        <f>SUM(AP35:AS35)</f>
        <v>0</v>
      </c>
      <c r="AP35" s="16">
        <f t="shared" ref="AP35:AS37" si="60">AB35-N35</f>
        <v>0</v>
      </c>
      <c r="AQ35" s="16">
        <f t="shared" si="60"/>
        <v>0</v>
      </c>
      <c r="AR35" s="16">
        <f t="shared" si="60"/>
        <v>0</v>
      </c>
      <c r="AS35" s="16">
        <f t="shared" si="60"/>
        <v>0</v>
      </c>
    </row>
    <row r="36" spans="1:46" s="9" customFormat="1" ht="30" customHeight="1" x14ac:dyDescent="0.25">
      <c r="A36" s="261"/>
      <c r="B36" s="261"/>
      <c r="C36" s="8" t="s">
        <v>3</v>
      </c>
      <c r="D36" s="264"/>
      <c r="E36" s="1">
        <f>G36+M36</f>
        <v>1411</v>
      </c>
      <c r="F36" s="264"/>
      <c r="G36" s="1">
        <f>SUM(H36:K36)</f>
        <v>1411</v>
      </c>
      <c r="H36" s="1">
        <v>43</v>
      </c>
      <c r="I36" s="1">
        <v>16</v>
      </c>
      <c r="J36" s="1">
        <v>321</v>
      </c>
      <c r="K36" s="1">
        <v>1031</v>
      </c>
      <c r="L36" s="264"/>
      <c r="M36" s="1">
        <f>SUM(N36:Q36)</f>
        <v>0</v>
      </c>
      <c r="N36" s="1">
        <v>0</v>
      </c>
      <c r="O36" s="1">
        <v>0</v>
      </c>
      <c r="P36" s="1">
        <v>0</v>
      </c>
      <c r="Q36" s="1">
        <v>0</v>
      </c>
      <c r="R36" s="264"/>
      <c r="S36" s="1">
        <f t="shared" si="57"/>
        <v>1433</v>
      </c>
      <c r="T36" s="264"/>
      <c r="U36" s="1">
        <f>SUM(V36:Y36)</f>
        <v>1433</v>
      </c>
      <c r="V36" s="1">
        <v>45</v>
      </c>
      <c r="W36" s="1">
        <v>18</v>
      </c>
      <c r="X36" s="1">
        <v>332</v>
      </c>
      <c r="Y36" s="1">
        <v>1038</v>
      </c>
      <c r="Z36" s="264"/>
      <c r="AA36" s="1">
        <f>SUM(AB36:AE36)</f>
        <v>0</v>
      </c>
      <c r="AB36" s="1">
        <v>0</v>
      </c>
      <c r="AC36" s="1">
        <v>0</v>
      </c>
      <c r="AD36" s="1">
        <v>0</v>
      </c>
      <c r="AE36" s="1">
        <v>0</v>
      </c>
      <c r="AF36" s="264"/>
      <c r="AG36" s="1">
        <f t="shared" si="58"/>
        <v>22</v>
      </c>
      <c r="AH36" s="176"/>
      <c r="AI36" s="16">
        <f>SUM(AJ36:AM36)</f>
        <v>22</v>
      </c>
      <c r="AJ36" s="16">
        <f t="shared" si="59"/>
        <v>2</v>
      </c>
      <c r="AK36" s="16">
        <f t="shared" si="59"/>
        <v>2</v>
      </c>
      <c r="AL36" s="16">
        <f t="shared" si="59"/>
        <v>11</v>
      </c>
      <c r="AM36" s="16">
        <f t="shared" si="59"/>
        <v>7</v>
      </c>
      <c r="AN36" s="176"/>
      <c r="AO36" s="16">
        <f>SUM(AP36:AS36)</f>
        <v>0</v>
      </c>
      <c r="AP36" s="16">
        <f t="shared" si="60"/>
        <v>0</v>
      </c>
      <c r="AQ36" s="16">
        <f t="shared" si="60"/>
        <v>0</v>
      </c>
      <c r="AR36" s="16">
        <f t="shared" si="60"/>
        <v>0</v>
      </c>
      <c r="AS36" s="16">
        <f t="shared" si="60"/>
        <v>0</v>
      </c>
    </row>
    <row r="37" spans="1:46" s="9" customFormat="1" ht="30" customHeight="1" x14ac:dyDescent="0.25">
      <c r="A37" s="261"/>
      <c r="B37" s="261"/>
      <c r="C37" s="8" t="s">
        <v>13</v>
      </c>
      <c r="D37" s="265"/>
      <c r="E37" s="1">
        <f>G37+M37</f>
        <v>258375</v>
      </c>
      <c r="F37" s="265"/>
      <c r="G37" s="1">
        <f>SUM(H37:K37)</f>
        <v>45785</v>
      </c>
      <c r="H37" s="1">
        <v>351</v>
      </c>
      <c r="I37" s="1">
        <v>78</v>
      </c>
      <c r="J37" s="1">
        <v>5661</v>
      </c>
      <c r="K37" s="1">
        <v>39695</v>
      </c>
      <c r="L37" s="265"/>
      <c r="M37" s="1">
        <f>SUM(N37:Q37)</f>
        <v>212590</v>
      </c>
      <c r="N37" s="1">
        <v>0</v>
      </c>
      <c r="O37" s="1">
        <v>0</v>
      </c>
      <c r="P37" s="1">
        <v>96</v>
      </c>
      <c r="Q37" s="1">
        <v>212494</v>
      </c>
      <c r="R37" s="265"/>
      <c r="S37" s="1">
        <f t="shared" si="57"/>
        <v>261159</v>
      </c>
      <c r="T37" s="265"/>
      <c r="U37" s="1">
        <f>SUM(V37:Y37)</f>
        <v>46630</v>
      </c>
      <c r="V37" s="1">
        <v>366</v>
      </c>
      <c r="W37" s="1">
        <v>84</v>
      </c>
      <c r="X37" s="1">
        <v>5792</v>
      </c>
      <c r="Y37" s="1">
        <v>40388</v>
      </c>
      <c r="Z37" s="265"/>
      <c r="AA37" s="1">
        <f>SUM(AB37:AE37)</f>
        <v>214529</v>
      </c>
      <c r="AB37" s="1">
        <v>0</v>
      </c>
      <c r="AC37" s="1">
        <v>0</v>
      </c>
      <c r="AD37" s="1">
        <v>97</v>
      </c>
      <c r="AE37" s="1">
        <v>214432</v>
      </c>
      <c r="AF37" s="265"/>
      <c r="AG37" s="1">
        <f t="shared" si="58"/>
        <v>2784</v>
      </c>
      <c r="AH37" s="177"/>
      <c r="AI37" s="16">
        <f>SUM(AJ37:AM37)</f>
        <v>845</v>
      </c>
      <c r="AJ37" s="16">
        <f t="shared" si="59"/>
        <v>15</v>
      </c>
      <c r="AK37" s="16">
        <f t="shared" si="59"/>
        <v>6</v>
      </c>
      <c r="AL37" s="16">
        <f t="shared" si="59"/>
        <v>131</v>
      </c>
      <c r="AM37" s="16">
        <f t="shared" si="59"/>
        <v>693</v>
      </c>
      <c r="AN37" s="177"/>
      <c r="AO37" s="16">
        <f>SUM(AP37:AS37)</f>
        <v>1939</v>
      </c>
      <c r="AP37" s="16">
        <f t="shared" si="60"/>
        <v>0</v>
      </c>
      <c r="AQ37" s="16">
        <f t="shared" si="60"/>
        <v>0</v>
      </c>
      <c r="AR37" s="16">
        <f t="shared" si="60"/>
        <v>1</v>
      </c>
      <c r="AS37" s="16">
        <f t="shared" si="60"/>
        <v>1938</v>
      </c>
    </row>
    <row r="38" spans="1:46" s="9" customFormat="1" ht="30" customHeight="1" x14ac:dyDescent="0.25">
      <c r="A38" s="262"/>
      <c r="B38" s="262"/>
      <c r="C38" s="8" t="s">
        <v>12</v>
      </c>
      <c r="D38" s="1">
        <f>SUM(D35:D37)</f>
        <v>223241</v>
      </c>
      <c r="E38" s="1">
        <f>SUM(E35:E37)</f>
        <v>260121</v>
      </c>
      <c r="F38" s="1">
        <f t="shared" ref="F38:Q38" si="61">SUM(F35:F37)</f>
        <v>10651</v>
      </c>
      <c r="G38" s="1">
        <f t="shared" si="61"/>
        <v>47531</v>
      </c>
      <c r="H38" s="1">
        <f t="shared" si="61"/>
        <v>420</v>
      </c>
      <c r="I38" s="1">
        <f t="shared" si="61"/>
        <v>94</v>
      </c>
      <c r="J38" s="1">
        <f t="shared" si="61"/>
        <v>6040</v>
      </c>
      <c r="K38" s="1">
        <f t="shared" si="61"/>
        <v>40977</v>
      </c>
      <c r="L38" s="1">
        <f t="shared" si="61"/>
        <v>212590</v>
      </c>
      <c r="M38" s="1">
        <f t="shared" si="61"/>
        <v>212590</v>
      </c>
      <c r="N38" s="1">
        <f t="shared" si="61"/>
        <v>0</v>
      </c>
      <c r="O38" s="1">
        <f t="shared" si="61"/>
        <v>0</v>
      </c>
      <c r="P38" s="1">
        <f t="shared" si="61"/>
        <v>96</v>
      </c>
      <c r="Q38" s="1">
        <f t="shared" si="61"/>
        <v>212494</v>
      </c>
      <c r="R38" s="1">
        <f t="shared" ref="R38:AE38" si="62">SUM(R35:R37)</f>
        <v>225479</v>
      </c>
      <c r="S38" s="1">
        <f>SUM(S35:S37)</f>
        <v>262944</v>
      </c>
      <c r="T38" s="1">
        <f t="shared" si="62"/>
        <v>10950</v>
      </c>
      <c r="U38" s="1">
        <f t="shared" si="62"/>
        <v>48415</v>
      </c>
      <c r="V38" s="1">
        <f t="shared" si="62"/>
        <v>437</v>
      </c>
      <c r="W38" s="1">
        <f t="shared" si="62"/>
        <v>102</v>
      </c>
      <c r="X38" s="1">
        <f t="shared" si="62"/>
        <v>6186</v>
      </c>
      <c r="Y38" s="1">
        <f t="shared" si="62"/>
        <v>41690</v>
      </c>
      <c r="Z38" s="1">
        <f t="shared" si="62"/>
        <v>214529</v>
      </c>
      <c r="AA38" s="1">
        <f t="shared" si="62"/>
        <v>214529</v>
      </c>
      <c r="AB38" s="1">
        <f t="shared" si="62"/>
        <v>0</v>
      </c>
      <c r="AC38" s="1">
        <f t="shared" si="62"/>
        <v>0</v>
      </c>
      <c r="AD38" s="1">
        <f t="shared" si="62"/>
        <v>97</v>
      </c>
      <c r="AE38" s="1">
        <f t="shared" si="62"/>
        <v>214432</v>
      </c>
      <c r="AF38" s="1">
        <f t="shared" ref="AF38:AS38" si="63">SUM(AF35:AF37)</f>
        <v>2238</v>
      </c>
      <c r="AG38" s="1">
        <f t="shared" si="63"/>
        <v>2823</v>
      </c>
      <c r="AH38" s="16">
        <f t="shared" si="63"/>
        <v>299</v>
      </c>
      <c r="AI38" s="16">
        <f t="shared" si="63"/>
        <v>884</v>
      </c>
      <c r="AJ38" s="16">
        <f t="shared" si="63"/>
        <v>17</v>
      </c>
      <c r="AK38" s="16">
        <f t="shared" si="63"/>
        <v>8</v>
      </c>
      <c r="AL38" s="16">
        <f t="shared" si="63"/>
        <v>146</v>
      </c>
      <c r="AM38" s="16">
        <f t="shared" si="63"/>
        <v>713</v>
      </c>
      <c r="AN38" s="16">
        <f t="shared" si="63"/>
        <v>1939</v>
      </c>
      <c r="AO38" s="16">
        <f t="shared" si="63"/>
        <v>1939</v>
      </c>
      <c r="AP38" s="16">
        <f t="shared" si="63"/>
        <v>0</v>
      </c>
      <c r="AQ38" s="16">
        <f t="shared" si="63"/>
        <v>0</v>
      </c>
      <c r="AR38" s="16">
        <f t="shared" si="63"/>
        <v>1</v>
      </c>
      <c r="AS38" s="16">
        <f t="shared" si="63"/>
        <v>1938</v>
      </c>
    </row>
    <row r="39" spans="1:46" s="9" customFormat="1" ht="30" customHeight="1" x14ac:dyDescent="0.25">
      <c r="A39" s="260">
        <v>9</v>
      </c>
      <c r="B39" s="260" t="s">
        <v>32</v>
      </c>
      <c r="C39" s="8" t="s">
        <v>2</v>
      </c>
      <c r="D39" s="263">
        <f>F39+L39</f>
        <v>211667</v>
      </c>
      <c r="E39" s="1">
        <f>G39+M39</f>
        <v>30</v>
      </c>
      <c r="F39" s="263">
        <v>5099</v>
      </c>
      <c r="G39" s="1">
        <f>SUM(H39:K39)</f>
        <v>30</v>
      </c>
      <c r="H39" s="1">
        <v>7</v>
      </c>
      <c r="I39" s="1">
        <v>0</v>
      </c>
      <c r="J39" s="1">
        <v>18</v>
      </c>
      <c r="K39" s="1">
        <v>5</v>
      </c>
      <c r="L39" s="263">
        <v>206568</v>
      </c>
      <c r="M39" s="1">
        <f>SUM(N39:Q39)</f>
        <v>0</v>
      </c>
      <c r="N39" s="1">
        <v>0</v>
      </c>
      <c r="O39" s="1">
        <v>0</v>
      </c>
      <c r="P39" s="1">
        <v>0</v>
      </c>
      <c r="Q39" s="1">
        <v>0</v>
      </c>
      <c r="R39" s="263">
        <f t="shared" ref="R39:S41" si="64">T39+Z39</f>
        <v>211519</v>
      </c>
      <c r="S39" s="1">
        <f t="shared" si="64"/>
        <v>30</v>
      </c>
      <c r="T39" s="263">
        <v>5082</v>
      </c>
      <c r="U39" s="1">
        <f>SUM(V39:Y39)</f>
        <v>30</v>
      </c>
      <c r="V39" s="1">
        <v>7</v>
      </c>
      <c r="W39" s="1">
        <v>0</v>
      </c>
      <c r="X39" s="1">
        <v>18</v>
      </c>
      <c r="Y39" s="1">
        <v>5</v>
      </c>
      <c r="Z39" s="263">
        <v>206437</v>
      </c>
      <c r="AA39" s="1">
        <f>SUM(AB39:AE39)</f>
        <v>0</v>
      </c>
      <c r="AB39" s="1">
        <v>0</v>
      </c>
      <c r="AC39" s="1">
        <v>0</v>
      </c>
      <c r="AD39" s="1">
        <v>0</v>
      </c>
      <c r="AE39" s="1">
        <v>0</v>
      </c>
      <c r="AF39" s="263">
        <f t="shared" ref="AF39:AG41" si="65">AH39+AN39</f>
        <v>-148</v>
      </c>
      <c r="AG39" s="1">
        <f t="shared" si="65"/>
        <v>0</v>
      </c>
      <c r="AH39" s="197">
        <f>T39-F39</f>
        <v>-17</v>
      </c>
      <c r="AI39" s="16">
        <f>SUM(AJ39:AM39)</f>
        <v>0</v>
      </c>
      <c r="AJ39" s="16">
        <f t="shared" ref="AJ39:AN41" si="66">V39-H39</f>
        <v>0</v>
      </c>
      <c r="AK39" s="16">
        <f t="shared" si="66"/>
        <v>0</v>
      </c>
      <c r="AL39" s="16">
        <f t="shared" si="66"/>
        <v>0</v>
      </c>
      <c r="AM39" s="16">
        <f t="shared" si="66"/>
        <v>0</v>
      </c>
      <c r="AN39" s="197">
        <f t="shared" si="66"/>
        <v>-131</v>
      </c>
      <c r="AO39" s="16">
        <f>SUM(AP39:AS39)</f>
        <v>0</v>
      </c>
      <c r="AP39" s="16">
        <f t="shared" ref="AP39:AS41" si="67">AB39-N39</f>
        <v>0</v>
      </c>
      <c r="AQ39" s="16">
        <f t="shared" si="67"/>
        <v>0</v>
      </c>
      <c r="AR39" s="16">
        <f t="shared" si="67"/>
        <v>0</v>
      </c>
      <c r="AS39" s="16">
        <f t="shared" si="67"/>
        <v>0</v>
      </c>
    </row>
    <row r="40" spans="1:46" s="9" customFormat="1" ht="30" customHeight="1" x14ac:dyDescent="0.25">
      <c r="A40" s="261"/>
      <c r="B40" s="261"/>
      <c r="C40" s="8" t="s">
        <v>3</v>
      </c>
      <c r="D40" s="264"/>
      <c r="E40" s="1">
        <f>G40+M40</f>
        <v>624</v>
      </c>
      <c r="F40" s="264"/>
      <c r="G40" s="1">
        <f>SUM(H40:K40)</f>
        <v>624</v>
      </c>
      <c r="H40" s="1">
        <v>5</v>
      </c>
      <c r="I40" s="1">
        <v>19</v>
      </c>
      <c r="J40" s="1">
        <v>176</v>
      </c>
      <c r="K40" s="1">
        <v>424</v>
      </c>
      <c r="L40" s="264"/>
      <c r="M40" s="1">
        <f>SUM(N40:Q40)</f>
        <v>0</v>
      </c>
      <c r="N40" s="1">
        <v>0</v>
      </c>
      <c r="O40" s="1">
        <v>0</v>
      </c>
      <c r="P40" s="1">
        <v>0</v>
      </c>
      <c r="Q40" s="1">
        <v>0</v>
      </c>
      <c r="R40" s="264"/>
      <c r="S40" s="1">
        <f t="shared" si="64"/>
        <v>611</v>
      </c>
      <c r="T40" s="264"/>
      <c r="U40" s="1">
        <f>SUM(V40:Y40)</f>
        <v>611</v>
      </c>
      <c r="V40" s="1">
        <v>5</v>
      </c>
      <c r="W40" s="1">
        <v>19</v>
      </c>
      <c r="X40" s="1">
        <v>176</v>
      </c>
      <c r="Y40" s="1">
        <v>411</v>
      </c>
      <c r="Z40" s="264"/>
      <c r="AA40" s="1">
        <f>SUM(AB40:AE40)</f>
        <v>0</v>
      </c>
      <c r="AB40" s="1">
        <v>0</v>
      </c>
      <c r="AC40" s="1">
        <v>0</v>
      </c>
      <c r="AD40" s="1">
        <v>0</v>
      </c>
      <c r="AE40" s="1">
        <v>0</v>
      </c>
      <c r="AF40" s="264"/>
      <c r="AG40" s="1">
        <f t="shared" si="65"/>
        <v>-13</v>
      </c>
      <c r="AH40" s="176"/>
      <c r="AI40" s="16">
        <f>SUM(AJ40:AM40)</f>
        <v>-13</v>
      </c>
      <c r="AJ40" s="16">
        <f t="shared" si="66"/>
        <v>0</v>
      </c>
      <c r="AK40" s="16">
        <f t="shared" si="66"/>
        <v>0</v>
      </c>
      <c r="AL40" s="16">
        <f t="shared" si="66"/>
        <v>0</v>
      </c>
      <c r="AM40" s="16">
        <f t="shared" si="66"/>
        <v>-13</v>
      </c>
      <c r="AN40" s="176"/>
      <c r="AO40" s="16">
        <f>SUM(AP40:AS40)</f>
        <v>0</v>
      </c>
      <c r="AP40" s="16">
        <f t="shared" si="67"/>
        <v>0</v>
      </c>
      <c r="AQ40" s="16">
        <f t="shared" si="67"/>
        <v>0</v>
      </c>
      <c r="AR40" s="16">
        <f t="shared" si="67"/>
        <v>0</v>
      </c>
      <c r="AS40" s="16">
        <f t="shared" si="67"/>
        <v>0</v>
      </c>
    </row>
    <row r="41" spans="1:46" s="9" customFormat="1" ht="30" customHeight="1" x14ac:dyDescent="0.25">
      <c r="A41" s="261"/>
      <c r="B41" s="261"/>
      <c r="C41" s="8" t="s">
        <v>13</v>
      </c>
      <c r="D41" s="265"/>
      <c r="E41" s="1">
        <f>G41+M41</f>
        <v>230808</v>
      </c>
      <c r="F41" s="265"/>
      <c r="G41" s="1">
        <f>SUM(H41:K41)</f>
        <v>18068</v>
      </c>
      <c r="H41" s="1">
        <v>0</v>
      </c>
      <c r="I41" s="1">
        <v>23</v>
      </c>
      <c r="J41" s="1">
        <v>578</v>
      </c>
      <c r="K41" s="1">
        <v>17467</v>
      </c>
      <c r="L41" s="265"/>
      <c r="M41" s="1">
        <f>SUM(N41:Q41)</f>
        <v>212740</v>
      </c>
      <c r="N41" s="1">
        <v>0</v>
      </c>
      <c r="O41" s="1">
        <v>0</v>
      </c>
      <c r="P41" s="1">
        <v>0</v>
      </c>
      <c r="Q41" s="1">
        <v>212740</v>
      </c>
      <c r="R41" s="265"/>
      <c r="S41" s="1">
        <f t="shared" si="64"/>
        <v>230919</v>
      </c>
      <c r="T41" s="265"/>
      <c r="U41" s="1">
        <f>SUM(V41:Y41)</f>
        <v>17779</v>
      </c>
      <c r="V41" s="1">
        <v>0</v>
      </c>
      <c r="W41" s="1">
        <v>23</v>
      </c>
      <c r="X41" s="1">
        <v>589</v>
      </c>
      <c r="Y41" s="1">
        <v>17167</v>
      </c>
      <c r="Z41" s="265"/>
      <c r="AA41" s="1">
        <f>SUM(AB41:AE41)</f>
        <v>213140</v>
      </c>
      <c r="AB41" s="1">
        <v>0</v>
      </c>
      <c r="AC41" s="1">
        <v>0</v>
      </c>
      <c r="AD41" s="1">
        <v>0</v>
      </c>
      <c r="AE41" s="1">
        <v>213140</v>
      </c>
      <c r="AF41" s="265"/>
      <c r="AG41" s="1">
        <f t="shared" si="65"/>
        <v>111</v>
      </c>
      <c r="AH41" s="177"/>
      <c r="AI41" s="16">
        <f>SUM(AJ41:AM41)</f>
        <v>-289</v>
      </c>
      <c r="AJ41" s="16">
        <f t="shared" si="66"/>
        <v>0</v>
      </c>
      <c r="AK41" s="16">
        <f t="shared" si="66"/>
        <v>0</v>
      </c>
      <c r="AL41" s="16">
        <f t="shared" si="66"/>
        <v>11</v>
      </c>
      <c r="AM41" s="16">
        <f t="shared" si="66"/>
        <v>-300</v>
      </c>
      <c r="AN41" s="177"/>
      <c r="AO41" s="16">
        <f>SUM(AP41:AS41)</f>
        <v>400</v>
      </c>
      <c r="AP41" s="16">
        <f t="shared" si="67"/>
        <v>0</v>
      </c>
      <c r="AQ41" s="16">
        <f t="shared" si="67"/>
        <v>0</v>
      </c>
      <c r="AR41" s="16">
        <f t="shared" si="67"/>
        <v>0</v>
      </c>
      <c r="AS41" s="16">
        <f t="shared" si="67"/>
        <v>400</v>
      </c>
    </row>
    <row r="42" spans="1:46" s="9" customFormat="1" ht="30" customHeight="1" x14ac:dyDescent="0.25">
      <c r="A42" s="262"/>
      <c r="B42" s="262"/>
      <c r="C42" s="8" t="s">
        <v>12</v>
      </c>
      <c r="D42" s="1">
        <f t="shared" ref="D42:Q42" si="68">SUM(D39:D41)</f>
        <v>211667</v>
      </c>
      <c r="E42" s="1">
        <f t="shared" si="68"/>
        <v>231462</v>
      </c>
      <c r="F42" s="1">
        <f t="shared" si="68"/>
        <v>5099</v>
      </c>
      <c r="G42" s="1">
        <f t="shared" si="68"/>
        <v>18722</v>
      </c>
      <c r="H42" s="1">
        <f t="shared" si="68"/>
        <v>12</v>
      </c>
      <c r="I42" s="1">
        <f t="shared" si="68"/>
        <v>42</v>
      </c>
      <c r="J42" s="1">
        <f t="shared" si="68"/>
        <v>772</v>
      </c>
      <c r="K42" s="1">
        <f t="shared" si="68"/>
        <v>17896</v>
      </c>
      <c r="L42" s="1">
        <f t="shared" si="68"/>
        <v>206568</v>
      </c>
      <c r="M42" s="1">
        <f t="shared" si="68"/>
        <v>212740</v>
      </c>
      <c r="N42" s="1">
        <f t="shared" si="68"/>
        <v>0</v>
      </c>
      <c r="O42" s="1">
        <f t="shared" si="68"/>
        <v>0</v>
      </c>
      <c r="P42" s="1">
        <f t="shared" si="68"/>
        <v>0</v>
      </c>
      <c r="Q42" s="1">
        <f t="shared" si="68"/>
        <v>212740</v>
      </c>
      <c r="R42" s="1">
        <f t="shared" ref="R42:AE42" si="69">SUM(R39:R41)</f>
        <v>211519</v>
      </c>
      <c r="S42" s="1">
        <f t="shared" si="69"/>
        <v>231560</v>
      </c>
      <c r="T42" s="1">
        <f t="shared" si="69"/>
        <v>5082</v>
      </c>
      <c r="U42" s="1">
        <f t="shared" si="69"/>
        <v>18420</v>
      </c>
      <c r="V42" s="1">
        <f t="shared" si="69"/>
        <v>12</v>
      </c>
      <c r="W42" s="1">
        <f t="shared" si="69"/>
        <v>42</v>
      </c>
      <c r="X42" s="1">
        <f t="shared" si="69"/>
        <v>783</v>
      </c>
      <c r="Y42" s="1">
        <f t="shared" si="69"/>
        <v>17583</v>
      </c>
      <c r="Z42" s="1">
        <f t="shared" si="69"/>
        <v>206437</v>
      </c>
      <c r="AA42" s="1">
        <f t="shared" si="69"/>
        <v>213140</v>
      </c>
      <c r="AB42" s="1">
        <f t="shared" si="69"/>
        <v>0</v>
      </c>
      <c r="AC42" s="1">
        <f t="shared" si="69"/>
        <v>0</v>
      </c>
      <c r="AD42" s="1">
        <f t="shared" si="69"/>
        <v>0</v>
      </c>
      <c r="AE42" s="1">
        <f t="shared" si="69"/>
        <v>213140</v>
      </c>
      <c r="AF42" s="1">
        <f t="shared" ref="AF42:AS42" si="70">SUM(AF39:AF41)</f>
        <v>-148</v>
      </c>
      <c r="AG42" s="1">
        <f t="shared" si="70"/>
        <v>98</v>
      </c>
      <c r="AH42" s="16">
        <f t="shared" si="70"/>
        <v>-17</v>
      </c>
      <c r="AI42" s="16">
        <f t="shared" si="70"/>
        <v>-302</v>
      </c>
      <c r="AJ42" s="16">
        <f t="shared" si="70"/>
        <v>0</v>
      </c>
      <c r="AK42" s="16">
        <f t="shared" si="70"/>
        <v>0</v>
      </c>
      <c r="AL42" s="16">
        <f t="shared" si="70"/>
        <v>11</v>
      </c>
      <c r="AM42" s="16">
        <f t="shared" si="70"/>
        <v>-313</v>
      </c>
      <c r="AN42" s="16">
        <f t="shared" si="70"/>
        <v>-131</v>
      </c>
      <c r="AO42" s="16">
        <f t="shared" si="70"/>
        <v>400</v>
      </c>
      <c r="AP42" s="16">
        <f t="shared" si="70"/>
        <v>0</v>
      </c>
      <c r="AQ42" s="16">
        <f t="shared" si="70"/>
        <v>0</v>
      </c>
      <c r="AR42" s="16">
        <f t="shared" si="70"/>
        <v>0</v>
      </c>
      <c r="AS42" s="16">
        <f t="shared" si="70"/>
        <v>400</v>
      </c>
    </row>
    <row r="43" spans="1:46" s="9" customFormat="1" ht="30" customHeight="1" x14ac:dyDescent="0.25">
      <c r="A43" s="260">
        <v>10</v>
      </c>
      <c r="B43" s="260" t="s">
        <v>33</v>
      </c>
      <c r="C43" s="8" t="s">
        <v>2</v>
      </c>
      <c r="D43" s="263">
        <f>F43+L43</f>
        <v>316871</v>
      </c>
      <c r="E43" s="1">
        <f>G43+M43</f>
        <v>2</v>
      </c>
      <c r="F43" s="263">
        <v>8458</v>
      </c>
      <c r="G43" s="1">
        <f>SUM(H43:K43)</f>
        <v>2</v>
      </c>
      <c r="H43" s="1">
        <v>2</v>
      </c>
      <c r="I43" s="1">
        <v>0</v>
      </c>
      <c r="J43" s="1">
        <v>0</v>
      </c>
      <c r="K43" s="1">
        <v>0</v>
      </c>
      <c r="L43" s="263">
        <v>308413</v>
      </c>
      <c r="M43" s="1">
        <f>SUM(N43:Q43)</f>
        <v>0</v>
      </c>
      <c r="N43" s="1">
        <v>0</v>
      </c>
      <c r="O43" s="1">
        <v>0</v>
      </c>
      <c r="P43" s="1">
        <v>0</v>
      </c>
      <c r="Q43" s="1">
        <v>0</v>
      </c>
      <c r="R43" s="263">
        <f t="shared" ref="R43" si="71">T43+Z43</f>
        <v>321281</v>
      </c>
      <c r="S43" s="1">
        <f>U43+AA43</f>
        <v>2</v>
      </c>
      <c r="T43" s="263">
        <v>8651</v>
      </c>
      <c r="U43" s="1">
        <f t="shared" ref="U43:U45" si="72">SUM(V43:Y43)</f>
        <v>2</v>
      </c>
      <c r="V43" s="1">
        <v>2</v>
      </c>
      <c r="W43" s="1">
        <v>0</v>
      </c>
      <c r="X43" s="1">
        <v>0</v>
      </c>
      <c r="Y43" s="1">
        <v>0</v>
      </c>
      <c r="Z43" s="263">
        <v>312630</v>
      </c>
      <c r="AA43" s="1">
        <f t="shared" ref="AA43:AA45" si="73">SUM(AB43:AE43)</f>
        <v>0</v>
      </c>
      <c r="AB43" s="1">
        <v>0</v>
      </c>
      <c r="AC43" s="1">
        <v>0</v>
      </c>
      <c r="AD43" s="1">
        <v>0</v>
      </c>
      <c r="AE43" s="1">
        <v>0</v>
      </c>
      <c r="AF43" s="263">
        <f>AH43+AN43</f>
        <v>4410</v>
      </c>
      <c r="AG43" s="1">
        <f>AI43+AO43</f>
        <v>0</v>
      </c>
      <c r="AH43" s="197">
        <f>T43-F43</f>
        <v>193</v>
      </c>
      <c r="AI43" s="16">
        <f>SUM(AJ43:AM43)</f>
        <v>0</v>
      </c>
      <c r="AJ43" s="16">
        <f>V43-H43</f>
        <v>0</v>
      </c>
      <c r="AK43" s="16">
        <f>W43-I43</f>
        <v>0</v>
      </c>
      <c r="AL43" s="16">
        <f>X43-J43</f>
        <v>0</v>
      </c>
      <c r="AM43" s="16">
        <f>Y43-K43</f>
        <v>0</v>
      </c>
      <c r="AN43" s="197">
        <f>Z43-L43</f>
        <v>4217</v>
      </c>
      <c r="AO43" s="16">
        <f>SUM(AP43:AS43)</f>
        <v>0</v>
      </c>
      <c r="AP43" s="16">
        <f t="shared" ref="AP43:AS45" si="74">AB43-N43</f>
        <v>0</v>
      </c>
      <c r="AQ43" s="16">
        <f t="shared" si="74"/>
        <v>0</v>
      </c>
      <c r="AR43" s="16">
        <f t="shared" si="74"/>
        <v>0</v>
      </c>
      <c r="AS43" s="16">
        <f t="shared" si="74"/>
        <v>0</v>
      </c>
    </row>
    <row r="44" spans="1:46" s="9" customFormat="1" ht="30" customHeight="1" x14ac:dyDescent="0.25">
      <c r="A44" s="261"/>
      <c r="B44" s="261"/>
      <c r="C44" s="8" t="s">
        <v>3</v>
      </c>
      <c r="D44" s="264"/>
      <c r="E44" s="1">
        <f>G44+M44</f>
        <v>572</v>
      </c>
      <c r="F44" s="264"/>
      <c r="G44" s="1">
        <f>SUM(H44:K44)</f>
        <v>572</v>
      </c>
      <c r="H44" s="1">
        <v>20</v>
      </c>
      <c r="I44" s="1">
        <v>23</v>
      </c>
      <c r="J44" s="1">
        <v>529</v>
      </c>
      <c r="K44" s="1">
        <v>0</v>
      </c>
      <c r="L44" s="264"/>
      <c r="M44" s="1">
        <f>SUM(N44:Q44)</f>
        <v>0</v>
      </c>
      <c r="N44" s="1">
        <v>0</v>
      </c>
      <c r="O44" s="1">
        <v>0</v>
      </c>
      <c r="P44" s="1">
        <v>0</v>
      </c>
      <c r="Q44" s="1">
        <v>0</v>
      </c>
      <c r="R44" s="264"/>
      <c r="S44" s="1">
        <f t="shared" ref="S44:S45" si="75">U44+AA44</f>
        <v>572</v>
      </c>
      <c r="T44" s="264"/>
      <c r="U44" s="1">
        <f t="shared" si="72"/>
        <v>572</v>
      </c>
      <c r="V44" s="1">
        <v>20</v>
      </c>
      <c r="W44" s="1">
        <v>23</v>
      </c>
      <c r="X44" s="1">
        <v>529</v>
      </c>
      <c r="Y44" s="1">
        <v>0</v>
      </c>
      <c r="Z44" s="264"/>
      <c r="AA44" s="1">
        <f t="shared" si="73"/>
        <v>0</v>
      </c>
      <c r="AB44" s="1">
        <v>0</v>
      </c>
      <c r="AC44" s="1">
        <v>0</v>
      </c>
      <c r="AD44" s="1">
        <v>0</v>
      </c>
      <c r="AE44" s="1">
        <v>0</v>
      </c>
      <c r="AF44" s="264"/>
      <c r="AG44" s="1">
        <f>AI44+AO44</f>
        <v>0</v>
      </c>
      <c r="AH44" s="176"/>
      <c r="AI44" s="16">
        <f>SUM(AJ44:AM44)</f>
        <v>0</v>
      </c>
      <c r="AJ44" s="16">
        <f t="shared" ref="AJ44:AM45" si="76">V44-H44</f>
        <v>0</v>
      </c>
      <c r="AK44" s="16">
        <f t="shared" si="76"/>
        <v>0</v>
      </c>
      <c r="AL44" s="16">
        <f t="shared" si="76"/>
        <v>0</v>
      </c>
      <c r="AM44" s="16">
        <f t="shared" si="76"/>
        <v>0</v>
      </c>
      <c r="AN44" s="176"/>
      <c r="AO44" s="16">
        <f>SUM(AP44:AS44)</f>
        <v>0</v>
      </c>
      <c r="AP44" s="16">
        <f t="shared" si="74"/>
        <v>0</v>
      </c>
      <c r="AQ44" s="16">
        <f t="shared" si="74"/>
        <v>0</v>
      </c>
      <c r="AR44" s="16">
        <f t="shared" si="74"/>
        <v>0</v>
      </c>
      <c r="AS44" s="16">
        <f t="shared" si="74"/>
        <v>0</v>
      </c>
    </row>
    <row r="45" spans="1:46" s="9" customFormat="1" ht="30" customHeight="1" x14ac:dyDescent="0.25">
      <c r="A45" s="261"/>
      <c r="B45" s="261"/>
      <c r="C45" s="8" t="s">
        <v>13</v>
      </c>
      <c r="D45" s="265"/>
      <c r="E45" s="1">
        <f>G45+M45</f>
        <v>340670</v>
      </c>
      <c r="F45" s="265"/>
      <c r="G45" s="1">
        <f>SUM(H45:K45)</f>
        <v>32040</v>
      </c>
      <c r="H45" s="1">
        <v>0</v>
      </c>
      <c r="I45" s="1">
        <v>0</v>
      </c>
      <c r="J45" s="1">
        <v>1985</v>
      </c>
      <c r="K45" s="1">
        <v>30055</v>
      </c>
      <c r="L45" s="265"/>
      <c r="M45" s="1">
        <f>SUM(N45:Q45)</f>
        <v>308630</v>
      </c>
      <c r="N45" s="1">
        <v>0</v>
      </c>
      <c r="O45" s="1">
        <v>0</v>
      </c>
      <c r="P45" s="1">
        <v>0</v>
      </c>
      <c r="Q45" s="1">
        <f>312630-4000</f>
        <v>308630</v>
      </c>
      <c r="R45" s="265"/>
      <c r="S45" s="1">
        <f t="shared" si="75"/>
        <v>344670</v>
      </c>
      <c r="T45" s="265"/>
      <c r="U45" s="1">
        <f t="shared" si="72"/>
        <v>32040</v>
      </c>
      <c r="V45" s="1">
        <v>0</v>
      </c>
      <c r="W45" s="1">
        <v>0</v>
      </c>
      <c r="X45" s="1">
        <v>1985</v>
      </c>
      <c r="Y45" s="1">
        <v>30055</v>
      </c>
      <c r="Z45" s="265"/>
      <c r="AA45" s="1">
        <f t="shared" si="73"/>
        <v>312630</v>
      </c>
      <c r="AB45" s="1">
        <v>0</v>
      </c>
      <c r="AC45" s="1">
        <v>0</v>
      </c>
      <c r="AD45" s="1">
        <v>0</v>
      </c>
      <c r="AE45" s="1">
        <v>312630</v>
      </c>
      <c r="AF45" s="265"/>
      <c r="AG45" s="1">
        <f>AI45+AO45</f>
        <v>4000</v>
      </c>
      <c r="AH45" s="177"/>
      <c r="AI45" s="16">
        <f>SUM(AJ45:AM45)</f>
        <v>0</v>
      </c>
      <c r="AJ45" s="16">
        <f t="shared" si="76"/>
        <v>0</v>
      </c>
      <c r="AK45" s="16">
        <f t="shared" si="76"/>
        <v>0</v>
      </c>
      <c r="AL45" s="16">
        <f t="shared" si="76"/>
        <v>0</v>
      </c>
      <c r="AM45" s="16">
        <f t="shared" si="76"/>
        <v>0</v>
      </c>
      <c r="AN45" s="177"/>
      <c r="AO45" s="16">
        <f>SUM(AP45:AS45)</f>
        <v>4000</v>
      </c>
      <c r="AP45" s="16">
        <f t="shared" si="74"/>
        <v>0</v>
      </c>
      <c r="AQ45" s="16">
        <f t="shared" si="74"/>
        <v>0</v>
      </c>
      <c r="AR45" s="16">
        <f t="shared" si="74"/>
        <v>0</v>
      </c>
      <c r="AS45" s="16">
        <f t="shared" si="74"/>
        <v>4000</v>
      </c>
    </row>
    <row r="46" spans="1:46" s="9" customFormat="1" ht="30" customHeight="1" x14ac:dyDescent="0.25">
      <c r="A46" s="262"/>
      <c r="B46" s="262"/>
      <c r="C46" s="8" t="s">
        <v>12</v>
      </c>
      <c r="D46" s="1">
        <f t="shared" ref="D46:Q46" si="77">SUM(D43:D45)</f>
        <v>316871</v>
      </c>
      <c r="E46" s="1">
        <f t="shared" si="77"/>
        <v>341244</v>
      </c>
      <c r="F46" s="1">
        <f t="shared" si="77"/>
        <v>8458</v>
      </c>
      <c r="G46" s="1">
        <f t="shared" si="77"/>
        <v>32614</v>
      </c>
      <c r="H46" s="1">
        <f t="shared" si="77"/>
        <v>22</v>
      </c>
      <c r="I46" s="1">
        <f t="shared" si="77"/>
        <v>23</v>
      </c>
      <c r="J46" s="1">
        <f t="shared" si="77"/>
        <v>2514</v>
      </c>
      <c r="K46" s="1">
        <f t="shared" si="77"/>
        <v>30055</v>
      </c>
      <c r="L46" s="1">
        <f t="shared" si="77"/>
        <v>308413</v>
      </c>
      <c r="M46" s="1">
        <f t="shared" si="77"/>
        <v>308630</v>
      </c>
      <c r="N46" s="1">
        <f t="shared" si="77"/>
        <v>0</v>
      </c>
      <c r="O46" s="1">
        <f t="shared" si="77"/>
        <v>0</v>
      </c>
      <c r="P46" s="1">
        <f t="shared" si="77"/>
        <v>0</v>
      </c>
      <c r="Q46" s="1">
        <f t="shared" si="77"/>
        <v>308630</v>
      </c>
      <c r="R46" s="1">
        <f t="shared" ref="R46:AE46" si="78">SUM(R43:R45)</f>
        <v>321281</v>
      </c>
      <c r="S46" s="1">
        <f t="shared" si="78"/>
        <v>345244</v>
      </c>
      <c r="T46" s="1">
        <f t="shared" si="78"/>
        <v>8651</v>
      </c>
      <c r="U46" s="1">
        <f t="shared" si="78"/>
        <v>32614</v>
      </c>
      <c r="V46" s="1">
        <f t="shared" si="78"/>
        <v>22</v>
      </c>
      <c r="W46" s="1">
        <f t="shared" si="78"/>
        <v>23</v>
      </c>
      <c r="X46" s="1">
        <f t="shared" si="78"/>
        <v>2514</v>
      </c>
      <c r="Y46" s="1">
        <f t="shared" si="78"/>
        <v>30055</v>
      </c>
      <c r="Z46" s="1">
        <f t="shared" si="78"/>
        <v>312630</v>
      </c>
      <c r="AA46" s="1">
        <f t="shared" si="78"/>
        <v>312630</v>
      </c>
      <c r="AB46" s="1">
        <f t="shared" si="78"/>
        <v>0</v>
      </c>
      <c r="AC46" s="1">
        <f t="shared" si="78"/>
        <v>0</v>
      </c>
      <c r="AD46" s="1">
        <f t="shared" si="78"/>
        <v>0</v>
      </c>
      <c r="AE46" s="1">
        <f t="shared" si="78"/>
        <v>312630</v>
      </c>
      <c r="AF46" s="1">
        <f t="shared" ref="AF46:AS46" si="79">SUM(AF43:AF45)</f>
        <v>4410</v>
      </c>
      <c r="AG46" s="1">
        <f t="shared" si="79"/>
        <v>4000</v>
      </c>
      <c r="AH46" s="16">
        <f t="shared" si="79"/>
        <v>193</v>
      </c>
      <c r="AI46" s="16">
        <f t="shared" si="79"/>
        <v>0</v>
      </c>
      <c r="AJ46" s="16">
        <f t="shared" si="79"/>
        <v>0</v>
      </c>
      <c r="AK46" s="16">
        <f t="shared" si="79"/>
        <v>0</v>
      </c>
      <c r="AL46" s="16">
        <f t="shared" si="79"/>
        <v>0</v>
      </c>
      <c r="AM46" s="16">
        <f t="shared" si="79"/>
        <v>0</v>
      </c>
      <c r="AN46" s="16">
        <f t="shared" si="79"/>
        <v>4217</v>
      </c>
      <c r="AO46" s="16">
        <f t="shared" si="79"/>
        <v>4000</v>
      </c>
      <c r="AP46" s="16">
        <f t="shared" si="79"/>
        <v>0</v>
      </c>
      <c r="AQ46" s="16">
        <f t="shared" si="79"/>
        <v>0</v>
      </c>
      <c r="AR46" s="16">
        <f t="shared" si="79"/>
        <v>0</v>
      </c>
      <c r="AS46" s="16">
        <f t="shared" si="79"/>
        <v>4000</v>
      </c>
      <c r="AT46" s="4"/>
    </row>
    <row r="47" spans="1:46" s="9" customFormat="1" ht="30" customHeight="1" x14ac:dyDescent="0.25">
      <c r="A47" s="260">
        <v>11</v>
      </c>
      <c r="B47" s="260" t="s">
        <v>34</v>
      </c>
      <c r="C47" s="8" t="s">
        <v>2</v>
      </c>
      <c r="D47" s="263">
        <f>F47+L47</f>
        <v>213795</v>
      </c>
      <c r="E47" s="1">
        <f>G47+M47</f>
        <v>131</v>
      </c>
      <c r="F47" s="263">
        <v>9971</v>
      </c>
      <c r="G47" s="1">
        <f>SUM(H47:K47)</f>
        <v>131</v>
      </c>
      <c r="H47" s="1">
        <v>122</v>
      </c>
      <c r="I47" s="1">
        <v>0</v>
      </c>
      <c r="J47" s="1">
        <v>9</v>
      </c>
      <c r="K47" s="1">
        <v>0</v>
      </c>
      <c r="L47" s="263">
        <v>203824</v>
      </c>
      <c r="M47" s="1">
        <f>SUM(N47:Q47)</f>
        <v>0</v>
      </c>
      <c r="N47" s="1"/>
      <c r="O47" s="1"/>
      <c r="P47" s="1"/>
      <c r="Q47" s="1"/>
      <c r="R47" s="263">
        <f>T47+Z47</f>
        <v>221387</v>
      </c>
      <c r="S47" s="1">
        <f>U47+AA47</f>
        <v>1026</v>
      </c>
      <c r="T47" s="263">
        <v>10252</v>
      </c>
      <c r="U47" s="1">
        <f>SUM(V47:Y47)</f>
        <v>1026</v>
      </c>
      <c r="V47" s="1">
        <v>198</v>
      </c>
      <c r="W47" s="1">
        <v>10</v>
      </c>
      <c r="X47" s="1">
        <v>304</v>
      </c>
      <c r="Y47" s="1">
        <v>514</v>
      </c>
      <c r="Z47" s="263">
        <f>AD49+AE49</f>
        <v>211135</v>
      </c>
      <c r="AA47" s="1">
        <f>SUM(AB47:AE47)</f>
        <v>0</v>
      </c>
      <c r="AB47" s="1"/>
      <c r="AC47" s="1"/>
      <c r="AD47" s="1"/>
      <c r="AE47" s="1"/>
      <c r="AF47" s="263">
        <f>AH47+AN47</f>
        <v>7592</v>
      </c>
      <c r="AG47" s="1">
        <f>AI47+AO47</f>
        <v>895</v>
      </c>
      <c r="AH47" s="197">
        <f>T47-F47</f>
        <v>281</v>
      </c>
      <c r="AI47" s="16">
        <f>SUM(AJ47:AM47)</f>
        <v>895</v>
      </c>
      <c r="AJ47" s="16">
        <f>V47-H47</f>
        <v>76</v>
      </c>
      <c r="AK47" s="16">
        <f>W47-I47</f>
        <v>10</v>
      </c>
      <c r="AL47" s="16">
        <f>X47-J47</f>
        <v>295</v>
      </c>
      <c r="AM47" s="16">
        <f>Y47-K47</f>
        <v>514</v>
      </c>
      <c r="AN47" s="197">
        <f>Z47-L47</f>
        <v>7311</v>
      </c>
      <c r="AO47" s="16">
        <f>SUM(AP47:AS47)</f>
        <v>0</v>
      </c>
      <c r="AP47" s="16">
        <f t="shared" ref="AP47:AS49" si="80">AB47-N47</f>
        <v>0</v>
      </c>
      <c r="AQ47" s="16">
        <f t="shared" si="80"/>
        <v>0</v>
      </c>
      <c r="AR47" s="16">
        <f t="shared" si="80"/>
        <v>0</v>
      </c>
      <c r="AS47" s="16">
        <f t="shared" si="80"/>
        <v>0</v>
      </c>
    </row>
    <row r="48" spans="1:46" s="9" customFormat="1" ht="30" customHeight="1" x14ac:dyDescent="0.25">
      <c r="A48" s="261"/>
      <c r="B48" s="261"/>
      <c r="C48" s="8" t="s">
        <v>3</v>
      </c>
      <c r="D48" s="264"/>
      <c r="E48" s="1">
        <f>G48+M48</f>
        <v>3735</v>
      </c>
      <c r="F48" s="264"/>
      <c r="G48" s="1">
        <f>SUM(H48:K48)</f>
        <v>3735</v>
      </c>
      <c r="H48" s="1">
        <v>10</v>
      </c>
      <c r="I48" s="1">
        <v>49</v>
      </c>
      <c r="J48" s="1">
        <v>3671</v>
      </c>
      <c r="K48" s="1">
        <v>5</v>
      </c>
      <c r="L48" s="264"/>
      <c r="M48" s="1">
        <f>SUM(N48:Q48)</f>
        <v>0</v>
      </c>
      <c r="N48" s="1"/>
      <c r="O48" s="1"/>
      <c r="P48" s="1"/>
      <c r="Q48" s="1"/>
      <c r="R48" s="264"/>
      <c r="S48" s="1">
        <f>U48+AA48</f>
        <v>14290</v>
      </c>
      <c r="T48" s="264"/>
      <c r="U48" s="1">
        <f>SUM(V48:Y48)</f>
        <v>14290</v>
      </c>
      <c r="V48" s="1">
        <v>509</v>
      </c>
      <c r="W48" s="1">
        <v>128</v>
      </c>
      <c r="X48" s="1">
        <v>4203</v>
      </c>
      <c r="Y48" s="1">
        <v>9450</v>
      </c>
      <c r="Z48" s="264"/>
      <c r="AA48" s="1">
        <f>SUM(AB48:AE48)</f>
        <v>0</v>
      </c>
      <c r="AB48" s="1"/>
      <c r="AC48" s="1"/>
      <c r="AD48" s="1"/>
      <c r="AE48" s="1"/>
      <c r="AF48" s="264"/>
      <c r="AG48" s="1">
        <f>AI48+AO48</f>
        <v>10555</v>
      </c>
      <c r="AH48" s="176"/>
      <c r="AI48" s="16">
        <f>SUM(AJ48:AM48)</f>
        <v>10555</v>
      </c>
      <c r="AJ48" s="16">
        <f t="shared" ref="AJ48:AM49" si="81">V48-H48</f>
        <v>499</v>
      </c>
      <c r="AK48" s="16">
        <f t="shared" si="81"/>
        <v>79</v>
      </c>
      <c r="AL48" s="16">
        <f t="shared" si="81"/>
        <v>532</v>
      </c>
      <c r="AM48" s="16">
        <f t="shared" si="81"/>
        <v>9445</v>
      </c>
      <c r="AN48" s="176"/>
      <c r="AO48" s="16">
        <f>SUM(AP48:AS48)</f>
        <v>0</v>
      </c>
      <c r="AP48" s="16">
        <f t="shared" si="80"/>
        <v>0</v>
      </c>
      <c r="AQ48" s="16">
        <f t="shared" si="80"/>
        <v>0</v>
      </c>
      <c r="AR48" s="16">
        <f t="shared" si="80"/>
        <v>0</v>
      </c>
      <c r="AS48" s="16">
        <f t="shared" si="80"/>
        <v>0</v>
      </c>
    </row>
    <row r="49" spans="1:49" s="9" customFormat="1" ht="30" customHeight="1" x14ac:dyDescent="0.25">
      <c r="A49" s="261"/>
      <c r="B49" s="261"/>
      <c r="C49" s="8" t="s">
        <v>13</v>
      </c>
      <c r="D49" s="265"/>
      <c r="E49" s="1">
        <f>G49+M49</f>
        <v>221214</v>
      </c>
      <c r="F49" s="265"/>
      <c r="G49" s="1">
        <f>SUM(H49:K49)</f>
        <v>16606</v>
      </c>
      <c r="H49" s="1">
        <v>1</v>
      </c>
      <c r="I49" s="1">
        <v>6</v>
      </c>
      <c r="J49" s="1">
        <v>642</v>
      </c>
      <c r="K49" s="1">
        <v>15957</v>
      </c>
      <c r="L49" s="265"/>
      <c r="M49" s="1">
        <f>SUM(N49:Q49)</f>
        <v>204608</v>
      </c>
      <c r="N49" s="1">
        <v>0</v>
      </c>
      <c r="O49" s="1">
        <v>0</v>
      </c>
      <c r="P49" s="1">
        <v>420</v>
      </c>
      <c r="Q49" s="1">
        <v>204188</v>
      </c>
      <c r="R49" s="265"/>
      <c r="S49" s="1">
        <f>U49+AA49</f>
        <v>238423</v>
      </c>
      <c r="T49" s="265"/>
      <c r="U49" s="1">
        <f>SUM(V49:Y49)</f>
        <v>27288</v>
      </c>
      <c r="V49" s="1">
        <v>98</v>
      </c>
      <c r="W49" s="1">
        <v>65</v>
      </c>
      <c r="X49" s="1">
        <v>4889</v>
      </c>
      <c r="Y49" s="1">
        <v>22236</v>
      </c>
      <c r="Z49" s="265"/>
      <c r="AA49" s="1">
        <f>SUM(AB49:AE49)</f>
        <v>211135</v>
      </c>
      <c r="AB49" s="1">
        <v>0</v>
      </c>
      <c r="AC49" s="1">
        <v>0</v>
      </c>
      <c r="AD49" s="1">
        <v>108</v>
      </c>
      <c r="AE49" s="1">
        <v>211027</v>
      </c>
      <c r="AF49" s="265"/>
      <c r="AG49" s="1">
        <f>AI49+AO49</f>
        <v>17209</v>
      </c>
      <c r="AH49" s="177"/>
      <c r="AI49" s="16">
        <f>SUM(AJ49:AM49)</f>
        <v>10682</v>
      </c>
      <c r="AJ49" s="16">
        <f t="shared" si="81"/>
        <v>97</v>
      </c>
      <c r="AK49" s="16">
        <f t="shared" si="81"/>
        <v>59</v>
      </c>
      <c r="AL49" s="16">
        <f t="shared" si="81"/>
        <v>4247</v>
      </c>
      <c r="AM49" s="16">
        <f t="shared" si="81"/>
        <v>6279</v>
      </c>
      <c r="AN49" s="177"/>
      <c r="AO49" s="16">
        <f>SUM(AP49:AS49)</f>
        <v>6527</v>
      </c>
      <c r="AP49" s="16">
        <f t="shared" si="80"/>
        <v>0</v>
      </c>
      <c r="AQ49" s="16">
        <f t="shared" si="80"/>
        <v>0</v>
      </c>
      <c r="AR49" s="16">
        <f t="shared" si="80"/>
        <v>-312</v>
      </c>
      <c r="AS49" s="16">
        <f t="shared" si="80"/>
        <v>6839</v>
      </c>
    </row>
    <row r="50" spans="1:49" s="9" customFormat="1" ht="30" customHeight="1" x14ac:dyDescent="0.25">
      <c r="A50" s="262"/>
      <c r="B50" s="262"/>
      <c r="C50" s="8" t="s">
        <v>12</v>
      </c>
      <c r="D50" s="1">
        <f>SUM(D47:D49)</f>
        <v>213795</v>
      </c>
      <c r="E50" s="1">
        <f>SUM(E47:E49)</f>
        <v>225080</v>
      </c>
      <c r="F50" s="1">
        <f>SUM(F47:F49)</f>
        <v>9971</v>
      </c>
      <c r="G50" s="1">
        <f>SUM(G47:G49)</f>
        <v>20472</v>
      </c>
      <c r="H50" s="1">
        <f>H47+H48+H49</f>
        <v>133</v>
      </c>
      <c r="I50" s="1">
        <f>I47+I48+I49</f>
        <v>55</v>
      </c>
      <c r="J50" s="1">
        <f>J47+J48+J49</f>
        <v>4322</v>
      </c>
      <c r="K50" s="1">
        <f>K47+K48+K49</f>
        <v>15962</v>
      </c>
      <c r="L50" s="1">
        <f t="shared" ref="L50:AE50" si="82">SUM(L47:L49)</f>
        <v>203824</v>
      </c>
      <c r="M50" s="1">
        <f t="shared" si="82"/>
        <v>204608</v>
      </c>
      <c r="N50" s="1">
        <f t="shared" si="82"/>
        <v>0</v>
      </c>
      <c r="O50" s="1">
        <f t="shared" si="82"/>
        <v>0</v>
      </c>
      <c r="P50" s="1">
        <f t="shared" si="82"/>
        <v>420</v>
      </c>
      <c r="Q50" s="1">
        <f t="shared" si="82"/>
        <v>204188</v>
      </c>
      <c r="R50" s="1">
        <f t="shared" si="82"/>
        <v>221387</v>
      </c>
      <c r="S50" s="1">
        <f>SUM(S47:S49)</f>
        <v>253739</v>
      </c>
      <c r="T50" s="1">
        <f t="shared" si="82"/>
        <v>10252</v>
      </c>
      <c r="U50" s="1">
        <f t="shared" si="82"/>
        <v>42604</v>
      </c>
      <c r="V50" s="1">
        <f t="shared" si="82"/>
        <v>805</v>
      </c>
      <c r="W50" s="1">
        <f t="shared" si="82"/>
        <v>203</v>
      </c>
      <c r="X50" s="1">
        <f t="shared" si="82"/>
        <v>9396</v>
      </c>
      <c r="Y50" s="1">
        <f t="shared" si="82"/>
        <v>32200</v>
      </c>
      <c r="Z50" s="1">
        <f t="shared" si="82"/>
        <v>211135</v>
      </c>
      <c r="AA50" s="1">
        <f t="shared" si="82"/>
        <v>211135</v>
      </c>
      <c r="AB50" s="1">
        <f t="shared" si="82"/>
        <v>0</v>
      </c>
      <c r="AC50" s="1">
        <f t="shared" si="82"/>
        <v>0</v>
      </c>
      <c r="AD50" s="1">
        <f t="shared" si="82"/>
        <v>108</v>
      </c>
      <c r="AE50" s="1">
        <f t="shared" si="82"/>
        <v>211027</v>
      </c>
      <c r="AF50" s="1">
        <f t="shared" ref="AF50:AS50" si="83">SUM(AF47:AF49)</f>
        <v>7592</v>
      </c>
      <c r="AG50" s="1">
        <f t="shared" si="83"/>
        <v>28659</v>
      </c>
      <c r="AH50" s="16">
        <f t="shared" si="83"/>
        <v>281</v>
      </c>
      <c r="AI50" s="16">
        <f t="shared" si="83"/>
        <v>22132</v>
      </c>
      <c r="AJ50" s="16">
        <f t="shared" si="83"/>
        <v>672</v>
      </c>
      <c r="AK50" s="16">
        <f t="shared" si="83"/>
        <v>148</v>
      </c>
      <c r="AL50" s="16">
        <f t="shared" si="83"/>
        <v>5074</v>
      </c>
      <c r="AM50" s="16">
        <f t="shared" si="83"/>
        <v>16238</v>
      </c>
      <c r="AN50" s="16">
        <f t="shared" si="83"/>
        <v>7311</v>
      </c>
      <c r="AO50" s="16">
        <f t="shared" si="83"/>
        <v>6527</v>
      </c>
      <c r="AP50" s="16">
        <f t="shared" si="83"/>
        <v>0</v>
      </c>
      <c r="AQ50" s="16">
        <f t="shared" si="83"/>
        <v>0</v>
      </c>
      <c r="AR50" s="16">
        <f t="shared" si="83"/>
        <v>-312</v>
      </c>
      <c r="AS50" s="16">
        <f t="shared" si="83"/>
        <v>6839</v>
      </c>
      <c r="AT50" s="257"/>
      <c r="AU50" s="258"/>
      <c r="AV50" s="258"/>
      <c r="AW50" s="258"/>
    </row>
    <row r="51" spans="1:49" s="7" customFormat="1" ht="30" customHeight="1" x14ac:dyDescent="0.25">
      <c r="A51" s="266" t="s">
        <v>35</v>
      </c>
      <c r="B51" s="266"/>
      <c r="C51" s="6" t="s">
        <v>2</v>
      </c>
      <c r="D51" s="263">
        <f>F51+L51</f>
        <v>2802723</v>
      </c>
      <c r="E51" s="1">
        <f>G51+M51</f>
        <v>1612</v>
      </c>
      <c r="F51" s="263">
        <f>F7+F11+F15+F19+F23+F27+F31+F35+F39+F43+F47</f>
        <v>100370</v>
      </c>
      <c r="G51" s="1">
        <f>SUM(H51:K51)</f>
        <v>1612</v>
      </c>
      <c r="H51" s="2">
        <f>H7+H11+H15+H19+H23+H27+H31+H35+H39+H43+H47</f>
        <v>195</v>
      </c>
      <c r="I51" s="2">
        <f>I7+I11+I15+I19+I23+I27+I31+I35+I39+I43+I47</f>
        <v>31</v>
      </c>
      <c r="J51" s="2">
        <f>J7+J11+J15+J19+J23+J27+J31+J35+J39+J43+J47</f>
        <v>436</v>
      </c>
      <c r="K51" s="2">
        <f>K7+K11+K15+K19+K23+K27+K31+K35+K39+K43+K47</f>
        <v>950</v>
      </c>
      <c r="L51" s="263">
        <f>L7+L11+L15+L19+L23+L27+L31+L35+L39+L43+L47</f>
        <v>2702353</v>
      </c>
      <c r="M51" s="1">
        <f>SUM(N51:Q51)</f>
        <v>0</v>
      </c>
      <c r="N51" s="2">
        <f t="shared" ref="N51:Q53" si="84">N7+N11+N15+N19+N23+N27+N31+N35+N39+N43+N47</f>
        <v>0</v>
      </c>
      <c r="O51" s="2">
        <f t="shared" si="84"/>
        <v>0</v>
      </c>
      <c r="P51" s="2">
        <f t="shared" si="84"/>
        <v>0</v>
      </c>
      <c r="Q51" s="2">
        <f t="shared" si="84"/>
        <v>0</v>
      </c>
      <c r="R51" s="263">
        <f>T51+Z51</f>
        <v>2869998</v>
      </c>
      <c r="S51" s="1">
        <f>U51+AA51</f>
        <v>2369</v>
      </c>
      <c r="T51" s="263">
        <f>T7+T11+T15+T19+T23+T27+T31+T35+T39+T43+T47</f>
        <v>106473</v>
      </c>
      <c r="U51" s="1">
        <f>SUM(V51:Y51)</f>
        <v>2369</v>
      </c>
      <c r="V51" s="2">
        <f>V7+V11+V15+V19+V23+V27+V31+V35+V39+V43+V47</f>
        <v>304</v>
      </c>
      <c r="W51" s="2">
        <f>W7+W11+W15+W19+W23+W27+W31+W35+W39+W43+W47</f>
        <v>25</v>
      </c>
      <c r="X51" s="2">
        <f>X7+X11+X15+X19+X23+X27+X31+X35+X39+X43+X47</f>
        <v>614</v>
      </c>
      <c r="Y51" s="2">
        <f>Y7+Y11+Y15+Y19+Y23+Y27+Y31+Y35+Y39+Y43+Y47</f>
        <v>1426</v>
      </c>
      <c r="Z51" s="263">
        <f>Z7+Z11+Z15+Z19+Z23+Z27+Z31+Z35+Z39+Z43+Z47</f>
        <v>2763525</v>
      </c>
      <c r="AA51" s="1">
        <f>SUM(AB51:AE51)</f>
        <v>0</v>
      </c>
      <c r="AB51" s="2">
        <f t="shared" ref="AB51:AE53" si="85">AB7+AB11+AB15+AB19+AB23+AB27+AB31+AB35+AB39+AB43+AB47</f>
        <v>0</v>
      </c>
      <c r="AC51" s="2">
        <f t="shared" si="85"/>
        <v>0</v>
      </c>
      <c r="AD51" s="2">
        <f t="shared" si="85"/>
        <v>0</v>
      </c>
      <c r="AE51" s="2">
        <f t="shared" si="85"/>
        <v>0</v>
      </c>
      <c r="AF51" s="263">
        <f t="shared" ref="AF51:AG53" si="86">AH51+AN51</f>
        <v>67275</v>
      </c>
      <c r="AG51" s="1">
        <f t="shared" si="86"/>
        <v>757</v>
      </c>
      <c r="AH51" s="197">
        <f>T51-F51</f>
        <v>6103</v>
      </c>
      <c r="AI51" s="16">
        <f>SUM(AJ51:AM51)</f>
        <v>757</v>
      </c>
      <c r="AJ51" s="17">
        <f t="shared" ref="AJ51:AN53" si="87">V51-H51</f>
        <v>109</v>
      </c>
      <c r="AK51" s="17">
        <f t="shared" si="87"/>
        <v>-6</v>
      </c>
      <c r="AL51" s="17">
        <f t="shared" si="87"/>
        <v>178</v>
      </c>
      <c r="AM51" s="17">
        <f t="shared" si="87"/>
        <v>476</v>
      </c>
      <c r="AN51" s="197">
        <f t="shared" si="87"/>
        <v>61172</v>
      </c>
      <c r="AO51" s="16">
        <f>SUM(AP51:AS51)</f>
        <v>0</v>
      </c>
      <c r="AP51" s="17">
        <f t="shared" ref="AP51:AS53" si="88">AB51-N51</f>
        <v>0</v>
      </c>
      <c r="AQ51" s="17">
        <f t="shared" si="88"/>
        <v>0</v>
      </c>
      <c r="AR51" s="17">
        <f t="shared" si="88"/>
        <v>0</v>
      </c>
      <c r="AS51" s="17">
        <f t="shared" si="88"/>
        <v>0</v>
      </c>
    </row>
    <row r="52" spans="1:49" s="7" customFormat="1" ht="30" customHeight="1" x14ac:dyDescent="0.25">
      <c r="A52" s="266"/>
      <c r="B52" s="266"/>
      <c r="C52" s="6" t="s">
        <v>3</v>
      </c>
      <c r="D52" s="264"/>
      <c r="E52" s="1">
        <f>G52+M52</f>
        <v>19610</v>
      </c>
      <c r="F52" s="264"/>
      <c r="G52" s="1">
        <f>SUM(H52:K52)</f>
        <v>19610</v>
      </c>
      <c r="H52" s="2">
        <f t="shared" ref="H52:K53" si="89">H8+H12+H16+H20+H24+H28+H32+H36+H40+H44+H48</f>
        <v>386</v>
      </c>
      <c r="I52" s="2">
        <f t="shared" si="89"/>
        <v>230</v>
      </c>
      <c r="J52" s="2">
        <f t="shared" si="89"/>
        <v>7748</v>
      </c>
      <c r="K52" s="2">
        <f t="shared" si="89"/>
        <v>11246</v>
      </c>
      <c r="L52" s="264"/>
      <c r="M52" s="1">
        <f>SUM(N52:Q52)</f>
        <v>0</v>
      </c>
      <c r="N52" s="2">
        <f t="shared" si="84"/>
        <v>0</v>
      </c>
      <c r="O52" s="2">
        <f t="shared" si="84"/>
        <v>0</v>
      </c>
      <c r="P52" s="2">
        <f t="shared" si="84"/>
        <v>0</v>
      </c>
      <c r="Q52" s="2">
        <f t="shared" si="84"/>
        <v>0</v>
      </c>
      <c r="R52" s="264"/>
      <c r="S52" s="1">
        <f>U52+AA52</f>
        <v>28395</v>
      </c>
      <c r="T52" s="264"/>
      <c r="U52" s="1">
        <f>SUM(V52:Y52)</f>
        <v>28395</v>
      </c>
      <c r="V52" s="2">
        <f t="shared" ref="V52:Y53" si="90">V8+V12+V16+V20+V24+V28+V32+V36+V40+V44+V48</f>
        <v>955</v>
      </c>
      <c r="W52" s="2">
        <f t="shared" si="90"/>
        <v>300</v>
      </c>
      <c r="X52" s="2">
        <f t="shared" si="90"/>
        <v>8212</v>
      </c>
      <c r="Y52" s="2">
        <f t="shared" si="90"/>
        <v>18928</v>
      </c>
      <c r="Z52" s="264"/>
      <c r="AA52" s="1">
        <f>SUM(AB52:AE52)</f>
        <v>0</v>
      </c>
      <c r="AB52" s="2">
        <f t="shared" si="85"/>
        <v>0</v>
      </c>
      <c r="AC52" s="2">
        <f t="shared" si="85"/>
        <v>0</v>
      </c>
      <c r="AD52" s="2">
        <f t="shared" si="85"/>
        <v>0</v>
      </c>
      <c r="AE52" s="2">
        <f t="shared" si="85"/>
        <v>0</v>
      </c>
      <c r="AF52" s="264"/>
      <c r="AG52" s="1">
        <f t="shared" si="86"/>
        <v>8785</v>
      </c>
      <c r="AH52" s="176"/>
      <c r="AI52" s="16">
        <f>SUM(AJ52:AM52)</f>
        <v>8785</v>
      </c>
      <c r="AJ52" s="17">
        <f t="shared" si="87"/>
        <v>569</v>
      </c>
      <c r="AK52" s="17">
        <f t="shared" si="87"/>
        <v>70</v>
      </c>
      <c r="AL52" s="17">
        <f t="shared" si="87"/>
        <v>464</v>
      </c>
      <c r="AM52" s="17">
        <f t="shared" si="87"/>
        <v>7682</v>
      </c>
      <c r="AN52" s="176"/>
      <c r="AO52" s="16">
        <f>SUM(AP52:AS52)</f>
        <v>0</v>
      </c>
      <c r="AP52" s="17">
        <f t="shared" si="88"/>
        <v>0</v>
      </c>
      <c r="AQ52" s="17">
        <f t="shared" si="88"/>
        <v>0</v>
      </c>
      <c r="AR52" s="17">
        <f t="shared" si="88"/>
        <v>0</v>
      </c>
      <c r="AS52" s="17">
        <f t="shared" si="88"/>
        <v>0</v>
      </c>
    </row>
    <row r="53" spans="1:49" s="7" customFormat="1" ht="30" customHeight="1" x14ac:dyDescent="0.25">
      <c r="A53" s="266"/>
      <c r="B53" s="266"/>
      <c r="C53" s="6" t="s">
        <v>13</v>
      </c>
      <c r="D53" s="265"/>
      <c r="E53" s="1">
        <f>G53+M53</f>
        <v>3120809</v>
      </c>
      <c r="F53" s="265"/>
      <c r="G53" s="1">
        <f>SUM(H53:K53)</f>
        <v>324113</v>
      </c>
      <c r="H53" s="2">
        <f t="shared" si="89"/>
        <v>981</v>
      </c>
      <c r="I53" s="2">
        <f t="shared" si="89"/>
        <v>197</v>
      </c>
      <c r="J53" s="2">
        <f t="shared" si="89"/>
        <v>23312</v>
      </c>
      <c r="K53" s="2">
        <f t="shared" si="89"/>
        <v>299623</v>
      </c>
      <c r="L53" s="265"/>
      <c r="M53" s="1">
        <f>SUM(N53:Q53)</f>
        <v>2796696</v>
      </c>
      <c r="N53" s="2">
        <f t="shared" si="84"/>
        <v>0</v>
      </c>
      <c r="O53" s="2">
        <f t="shared" si="84"/>
        <v>0</v>
      </c>
      <c r="P53" s="2">
        <f t="shared" si="84"/>
        <v>719</v>
      </c>
      <c r="Q53" s="2">
        <f t="shared" si="84"/>
        <v>2795977</v>
      </c>
      <c r="R53" s="265"/>
      <c r="S53" s="1">
        <f>U53+AA53</f>
        <v>3212831</v>
      </c>
      <c r="T53" s="265"/>
      <c r="U53" s="1">
        <f>SUM(V53:Y53)</f>
        <v>360923</v>
      </c>
      <c r="V53" s="2">
        <f t="shared" si="90"/>
        <v>813</v>
      </c>
      <c r="W53" s="2">
        <f t="shared" si="90"/>
        <v>267</v>
      </c>
      <c r="X53" s="2">
        <f t="shared" si="90"/>
        <v>34014</v>
      </c>
      <c r="Y53" s="2">
        <f t="shared" si="90"/>
        <v>325829</v>
      </c>
      <c r="Z53" s="265"/>
      <c r="AA53" s="1">
        <f>SUM(AB53:AE53)</f>
        <v>2851908</v>
      </c>
      <c r="AB53" s="2">
        <f t="shared" si="85"/>
        <v>0</v>
      </c>
      <c r="AC53" s="2">
        <f t="shared" si="85"/>
        <v>0</v>
      </c>
      <c r="AD53" s="2">
        <f t="shared" si="85"/>
        <v>408</v>
      </c>
      <c r="AE53" s="2">
        <f t="shared" si="85"/>
        <v>2851500</v>
      </c>
      <c r="AF53" s="265"/>
      <c r="AG53" s="1">
        <f t="shared" si="86"/>
        <v>92022</v>
      </c>
      <c r="AH53" s="177"/>
      <c r="AI53" s="16">
        <f>SUM(AJ53:AM53)</f>
        <v>36810</v>
      </c>
      <c r="AJ53" s="17">
        <f t="shared" si="87"/>
        <v>-168</v>
      </c>
      <c r="AK53" s="17">
        <f t="shared" si="87"/>
        <v>70</v>
      </c>
      <c r="AL53" s="17">
        <f t="shared" si="87"/>
        <v>10702</v>
      </c>
      <c r="AM53" s="17">
        <f t="shared" si="87"/>
        <v>26206</v>
      </c>
      <c r="AN53" s="177"/>
      <c r="AO53" s="16">
        <f>SUM(AP53:AS53)</f>
        <v>55212</v>
      </c>
      <c r="AP53" s="17">
        <f t="shared" si="88"/>
        <v>0</v>
      </c>
      <c r="AQ53" s="17">
        <f t="shared" si="88"/>
        <v>0</v>
      </c>
      <c r="AR53" s="17">
        <f t="shared" si="88"/>
        <v>-311</v>
      </c>
      <c r="AS53" s="17">
        <f t="shared" si="88"/>
        <v>55523</v>
      </c>
    </row>
    <row r="54" spans="1:49" s="7" customFormat="1" ht="30" customHeight="1" x14ac:dyDescent="0.25">
      <c r="A54" s="266"/>
      <c r="B54" s="266"/>
      <c r="C54" s="6" t="s">
        <v>12</v>
      </c>
      <c r="D54" s="1">
        <f t="shared" ref="D54:K54" si="91">SUM(D51:D53)</f>
        <v>2802723</v>
      </c>
      <c r="E54" s="1">
        <f t="shared" si="91"/>
        <v>3142031</v>
      </c>
      <c r="F54" s="1">
        <f t="shared" si="91"/>
        <v>100370</v>
      </c>
      <c r="G54" s="1">
        <f t="shared" si="91"/>
        <v>345335</v>
      </c>
      <c r="H54" s="2">
        <f t="shared" si="91"/>
        <v>1562</v>
      </c>
      <c r="I54" s="2">
        <f t="shared" si="91"/>
        <v>458</v>
      </c>
      <c r="J54" s="2">
        <f t="shared" si="91"/>
        <v>31496</v>
      </c>
      <c r="K54" s="2">
        <f t="shared" si="91"/>
        <v>311819</v>
      </c>
      <c r="L54" s="1">
        <f t="shared" ref="L54:Q54" si="92">SUM(L51:L53)</f>
        <v>2702353</v>
      </c>
      <c r="M54" s="1">
        <f t="shared" si="92"/>
        <v>2796696</v>
      </c>
      <c r="N54" s="2">
        <f t="shared" si="92"/>
        <v>0</v>
      </c>
      <c r="O54" s="2">
        <f t="shared" si="92"/>
        <v>0</v>
      </c>
      <c r="P54" s="2">
        <f t="shared" si="92"/>
        <v>719</v>
      </c>
      <c r="Q54" s="2">
        <f t="shared" si="92"/>
        <v>2795977</v>
      </c>
      <c r="R54" s="1">
        <f t="shared" ref="R54:AS54" si="93">SUM(R51:R53)</f>
        <v>2869998</v>
      </c>
      <c r="S54" s="1">
        <f t="shared" si="93"/>
        <v>3243595</v>
      </c>
      <c r="T54" s="1">
        <f t="shared" si="93"/>
        <v>106473</v>
      </c>
      <c r="U54" s="1">
        <f t="shared" si="93"/>
        <v>391687</v>
      </c>
      <c r="V54" s="2">
        <f t="shared" si="93"/>
        <v>2072</v>
      </c>
      <c r="W54" s="2">
        <f t="shared" si="93"/>
        <v>592</v>
      </c>
      <c r="X54" s="2">
        <f t="shared" si="93"/>
        <v>42840</v>
      </c>
      <c r="Y54" s="2">
        <f t="shared" si="93"/>
        <v>346183</v>
      </c>
      <c r="Z54" s="1">
        <f>SUM(Z51:Z53)</f>
        <v>2763525</v>
      </c>
      <c r="AA54" s="1">
        <f t="shared" si="93"/>
        <v>2851908</v>
      </c>
      <c r="AB54" s="2">
        <f t="shared" si="93"/>
        <v>0</v>
      </c>
      <c r="AC54" s="2">
        <f t="shared" si="93"/>
        <v>0</v>
      </c>
      <c r="AD54" s="2">
        <f t="shared" si="93"/>
        <v>408</v>
      </c>
      <c r="AE54" s="2">
        <f t="shared" si="93"/>
        <v>2851500</v>
      </c>
      <c r="AF54" s="1">
        <f t="shared" si="93"/>
        <v>67275</v>
      </c>
      <c r="AG54" s="1">
        <f t="shared" si="93"/>
        <v>101564</v>
      </c>
      <c r="AH54" s="16">
        <f t="shared" si="93"/>
        <v>6103</v>
      </c>
      <c r="AI54" s="16">
        <f t="shared" si="93"/>
        <v>46352</v>
      </c>
      <c r="AJ54" s="17">
        <f t="shared" si="93"/>
        <v>510</v>
      </c>
      <c r="AK54" s="17">
        <f t="shared" si="93"/>
        <v>134</v>
      </c>
      <c r="AL54" s="17">
        <f t="shared" si="93"/>
        <v>11344</v>
      </c>
      <c r="AM54" s="17">
        <f t="shared" si="93"/>
        <v>34364</v>
      </c>
      <c r="AN54" s="16">
        <f t="shared" si="93"/>
        <v>61172</v>
      </c>
      <c r="AO54" s="16">
        <f t="shared" si="93"/>
        <v>55212</v>
      </c>
      <c r="AP54" s="17">
        <f t="shared" si="93"/>
        <v>0</v>
      </c>
      <c r="AQ54" s="17">
        <f t="shared" si="93"/>
        <v>0</v>
      </c>
      <c r="AR54" s="17">
        <f t="shared" si="93"/>
        <v>-311</v>
      </c>
      <c r="AS54" s="17">
        <f t="shared" si="93"/>
        <v>55523</v>
      </c>
    </row>
    <row r="55" spans="1:49" s="9" customFormat="1" x14ac:dyDescent="0.25"/>
    <row r="56" spans="1:49" s="9" customFormat="1" x14ac:dyDescent="0.25">
      <c r="A56" s="7" t="s">
        <v>17</v>
      </c>
      <c r="B56" s="259" t="s">
        <v>22</v>
      </c>
      <c r="C56" s="259"/>
      <c r="D56" s="259"/>
      <c r="E56" s="259"/>
      <c r="F56" s="259"/>
      <c r="G56" s="259"/>
      <c r="H56" s="259"/>
      <c r="I56" s="259"/>
      <c r="J56" s="259"/>
      <c r="K56" s="259"/>
      <c r="L56" s="259"/>
      <c r="M56" s="259"/>
      <c r="N56" s="259"/>
      <c r="O56" s="259"/>
      <c r="P56" s="259"/>
      <c r="Q56" s="259"/>
      <c r="R56" s="259"/>
      <c r="S56" s="259"/>
      <c r="T56" s="259"/>
      <c r="U56" s="259"/>
      <c r="V56" s="259"/>
      <c r="W56" s="259"/>
      <c r="X56" s="259"/>
      <c r="Y56" s="259"/>
      <c r="Z56" s="259"/>
      <c r="AA56" s="259"/>
      <c r="AB56" s="259"/>
      <c r="AC56" s="259"/>
      <c r="AD56" s="259"/>
      <c r="AE56" s="259"/>
      <c r="AF56" s="259"/>
      <c r="AG56" s="259"/>
      <c r="AH56" s="259"/>
      <c r="AI56" s="259"/>
      <c r="AJ56" s="259"/>
      <c r="AK56" s="259"/>
      <c r="AL56" s="259"/>
      <c r="AM56" s="259"/>
      <c r="AN56" s="259"/>
      <c r="AO56" s="259"/>
      <c r="AP56" s="259"/>
      <c r="AQ56" s="259"/>
      <c r="AR56" s="259"/>
      <c r="AS56" s="259"/>
    </row>
    <row r="57" spans="1:49" s="9" customFormat="1" x14ac:dyDescent="0.25">
      <c r="A57" s="7" t="s">
        <v>18</v>
      </c>
      <c r="B57" s="259" t="s">
        <v>19</v>
      </c>
      <c r="C57" s="259"/>
      <c r="D57" s="259"/>
      <c r="E57" s="259"/>
      <c r="F57" s="259"/>
      <c r="G57" s="259"/>
      <c r="H57" s="259"/>
      <c r="I57" s="259"/>
      <c r="J57" s="259"/>
      <c r="K57" s="259"/>
      <c r="L57" s="259"/>
      <c r="M57" s="259"/>
      <c r="N57" s="259"/>
      <c r="O57" s="259"/>
      <c r="P57" s="259"/>
      <c r="Q57" s="259"/>
      <c r="R57" s="259"/>
      <c r="S57" s="259"/>
      <c r="T57" s="259"/>
      <c r="U57" s="259"/>
      <c r="V57" s="259"/>
      <c r="W57" s="259"/>
      <c r="X57" s="259"/>
      <c r="Y57" s="259"/>
      <c r="Z57" s="259"/>
      <c r="AA57" s="259"/>
      <c r="AB57" s="259"/>
      <c r="AC57" s="259"/>
      <c r="AD57" s="259"/>
      <c r="AE57" s="259"/>
      <c r="AF57" s="259"/>
      <c r="AG57" s="259"/>
      <c r="AH57" s="259"/>
      <c r="AI57" s="259"/>
      <c r="AJ57" s="259"/>
      <c r="AK57" s="259"/>
      <c r="AL57" s="259"/>
      <c r="AM57" s="259"/>
      <c r="AN57" s="259"/>
      <c r="AO57" s="259"/>
      <c r="AP57" s="259"/>
      <c r="AQ57" s="259"/>
      <c r="AR57" s="259"/>
      <c r="AS57" s="259"/>
    </row>
    <row r="58" spans="1:49" s="9" customFormat="1" x14ac:dyDescent="0.25"/>
    <row r="59" spans="1:49" s="9" customFormat="1" x14ac:dyDescent="0.25"/>
    <row r="60" spans="1:49" s="9" customFormat="1" x14ac:dyDescent="0.25"/>
    <row r="61" spans="1:49" s="9" customFormat="1" x14ac:dyDescent="0.25"/>
    <row r="62" spans="1:49" s="9" customFormat="1" x14ac:dyDescent="0.25"/>
    <row r="63" spans="1:49" s="9" customFormat="1" x14ac:dyDescent="0.25"/>
    <row r="64" spans="1:49" s="9" customFormat="1" x14ac:dyDescent="0.25"/>
    <row r="65" s="9" customFormat="1" x14ac:dyDescent="0.25"/>
    <row r="66" s="9" customFormat="1" x14ac:dyDescent="0.25"/>
    <row r="67" s="9" customFormat="1" x14ac:dyDescent="0.25"/>
    <row r="68" s="9" customFormat="1" x14ac:dyDescent="0.25"/>
    <row r="69" s="9" customFormat="1" x14ac:dyDescent="0.25"/>
    <row r="70" s="9" customFormat="1" x14ac:dyDescent="0.25"/>
    <row r="71" s="9" customFormat="1" x14ac:dyDescent="0.25"/>
    <row r="72" s="9" customFormat="1" x14ac:dyDescent="0.25"/>
    <row r="73" s="9" customFormat="1" x14ac:dyDescent="0.25"/>
    <row r="74" s="9" customFormat="1" x14ac:dyDescent="0.25"/>
    <row r="75" s="9" customFormat="1" x14ac:dyDescent="0.25"/>
    <row r="76" s="9" customFormat="1" x14ac:dyDescent="0.25"/>
    <row r="77" s="9" customFormat="1" x14ac:dyDescent="0.25"/>
    <row r="78" s="9" customFormat="1" x14ac:dyDescent="0.25"/>
    <row r="79" s="9" customFormat="1" x14ac:dyDescent="0.25"/>
    <row r="80" s="9" customFormat="1" x14ac:dyDescent="0.25"/>
    <row r="81" s="9" customFormat="1" x14ac:dyDescent="0.25"/>
    <row r="82" s="9" customFormat="1" x14ac:dyDescent="0.25"/>
    <row r="83" s="9" customFormat="1" x14ac:dyDescent="0.25"/>
    <row r="84" s="9" customFormat="1" x14ac:dyDescent="0.25"/>
    <row r="85" s="9" customFormat="1" x14ac:dyDescent="0.25"/>
    <row r="86" s="9" customFormat="1" x14ac:dyDescent="0.25"/>
    <row r="87" s="9" customFormat="1" x14ac:dyDescent="0.25"/>
    <row r="88" s="9" customFormat="1" x14ac:dyDescent="0.25"/>
    <row r="89" s="9" customFormat="1" x14ac:dyDescent="0.25"/>
    <row r="90" s="9" customFormat="1" x14ac:dyDescent="0.25"/>
    <row r="91" s="9" customFormat="1" x14ac:dyDescent="0.25"/>
    <row r="92" s="9" customFormat="1" x14ac:dyDescent="0.25"/>
    <row r="93" s="9" customFormat="1" x14ac:dyDescent="0.25"/>
    <row r="94" s="9" customFormat="1" x14ac:dyDescent="0.25"/>
    <row r="95" s="9" customFormat="1" x14ac:dyDescent="0.25"/>
    <row r="96" s="9" customFormat="1" x14ac:dyDescent="0.25"/>
    <row r="97" s="9" customFormat="1" x14ac:dyDescent="0.25"/>
    <row r="98" s="9" customFormat="1" x14ac:dyDescent="0.25"/>
    <row r="99" s="9" customFormat="1" x14ac:dyDescent="0.25"/>
    <row r="100" s="9" customFormat="1" x14ac:dyDescent="0.25"/>
    <row r="101" s="9" customFormat="1" x14ac:dyDescent="0.25"/>
    <row r="102" s="9" customFormat="1" x14ac:dyDescent="0.25"/>
    <row r="103" s="9" customFormat="1" x14ac:dyDescent="0.25"/>
    <row r="104" s="9" customFormat="1" x14ac:dyDescent="0.25"/>
    <row r="105" s="9" customFormat="1" x14ac:dyDescent="0.25"/>
    <row r="106" s="9" customFormat="1" x14ac:dyDescent="0.25"/>
    <row r="107" s="9" customFormat="1" x14ac:dyDescent="0.25"/>
    <row r="108" s="9" customFormat="1" x14ac:dyDescent="0.25"/>
    <row r="109" s="9" customFormat="1" x14ac:dyDescent="0.25"/>
    <row r="110" s="9" customFormat="1" x14ac:dyDescent="0.25"/>
    <row r="111" s="9" customFormat="1" x14ac:dyDescent="0.25"/>
    <row r="112" s="9" customFormat="1" x14ac:dyDescent="0.25"/>
    <row r="113" s="9" customFormat="1" x14ac:dyDescent="0.25"/>
    <row r="114" s="9" customFormat="1" x14ac:dyDescent="0.25"/>
    <row r="115" s="9" customFormat="1" x14ac:dyDescent="0.25"/>
    <row r="116" s="9" customFormat="1" x14ac:dyDescent="0.25"/>
    <row r="117" s="9" customFormat="1" x14ac:dyDescent="0.25"/>
    <row r="118" s="9" customFormat="1" x14ac:dyDescent="0.25"/>
    <row r="119" s="9" customFormat="1" x14ac:dyDescent="0.25"/>
    <row r="120" s="9" customFormat="1" x14ac:dyDescent="0.25"/>
    <row r="121" s="9" customFormat="1" x14ac:dyDescent="0.25"/>
    <row r="122" s="9" customFormat="1" x14ac:dyDescent="0.25"/>
    <row r="123" s="9" customFormat="1" x14ac:dyDescent="0.25"/>
    <row r="124" s="9" customFormat="1" x14ac:dyDescent="0.25"/>
    <row r="125" s="9" customFormat="1" x14ac:dyDescent="0.25"/>
    <row r="126" s="9" customFormat="1" x14ac:dyDescent="0.25"/>
    <row r="127" s="9" customFormat="1" x14ac:dyDescent="0.25"/>
    <row r="128" s="9" customFormat="1" x14ac:dyDescent="0.25"/>
    <row r="129" s="9" customFormat="1" x14ac:dyDescent="0.25"/>
    <row r="130" s="9" customFormat="1" x14ac:dyDescent="0.25"/>
    <row r="131" s="9" customFormat="1" x14ac:dyDescent="0.25"/>
    <row r="132" s="9" customFormat="1" x14ac:dyDescent="0.25"/>
    <row r="133" s="9" customFormat="1" x14ac:dyDescent="0.25"/>
    <row r="134" s="9" customFormat="1" x14ac:dyDescent="0.25"/>
    <row r="135" s="9" customFormat="1" x14ac:dyDescent="0.25"/>
    <row r="136" s="9" customFormat="1" x14ac:dyDescent="0.25"/>
    <row r="137" s="9" customFormat="1" x14ac:dyDescent="0.25"/>
    <row r="138" s="9" customFormat="1" x14ac:dyDescent="0.25"/>
    <row r="139" s="9" customFormat="1" x14ac:dyDescent="0.25"/>
    <row r="140" s="9" customFormat="1" x14ac:dyDescent="0.25"/>
    <row r="141" s="9" customFormat="1" x14ac:dyDescent="0.25"/>
    <row r="142" s="9" customFormat="1" x14ac:dyDescent="0.25"/>
    <row r="143" s="9" customFormat="1" x14ac:dyDescent="0.25"/>
    <row r="144" s="9" customFormat="1" x14ac:dyDescent="0.25"/>
    <row r="145" s="9" customFormat="1" x14ac:dyDescent="0.25"/>
    <row r="146" s="9" customFormat="1" x14ac:dyDescent="0.25"/>
    <row r="147" s="9" customFormat="1" x14ac:dyDescent="0.25"/>
    <row r="148" s="9" customFormat="1" x14ac:dyDescent="0.25"/>
    <row r="149" s="9" customFormat="1" x14ac:dyDescent="0.25"/>
    <row r="150" s="9" customFormat="1" x14ac:dyDescent="0.25"/>
    <row r="151" s="9" customFormat="1" x14ac:dyDescent="0.25"/>
    <row r="152" s="9" customFormat="1" x14ac:dyDescent="0.25"/>
    <row r="153" s="9" customFormat="1" x14ac:dyDescent="0.25"/>
    <row r="154" s="9" customFormat="1" x14ac:dyDescent="0.25"/>
    <row r="155" s="9" customFormat="1" x14ac:dyDescent="0.25"/>
    <row r="156" s="9" customFormat="1" x14ac:dyDescent="0.25"/>
    <row r="157" s="9" customFormat="1" x14ac:dyDescent="0.25"/>
    <row r="158" s="9" customFormat="1" x14ac:dyDescent="0.25"/>
    <row r="159" s="9" customFormat="1" x14ac:dyDescent="0.25"/>
    <row r="160" s="9" customFormat="1" x14ac:dyDescent="0.25"/>
    <row r="161" s="9" customFormat="1" x14ac:dyDescent="0.25"/>
    <row r="162" s="9" customFormat="1" x14ac:dyDescent="0.25"/>
    <row r="163" s="9" customFormat="1" x14ac:dyDescent="0.25"/>
    <row r="164" s="9" customFormat="1" x14ac:dyDescent="0.25"/>
    <row r="165" s="9" customFormat="1" x14ac:dyDescent="0.25"/>
    <row r="166" s="9" customFormat="1" x14ac:dyDescent="0.25"/>
    <row r="167" s="9" customFormat="1" x14ac:dyDescent="0.25"/>
    <row r="168" s="9" customFormat="1" x14ac:dyDescent="0.25"/>
    <row r="169" s="9" customFormat="1" x14ac:dyDescent="0.25"/>
    <row r="170" s="9" customFormat="1" x14ac:dyDescent="0.25"/>
    <row r="171" s="9" customFormat="1" x14ac:dyDescent="0.25"/>
    <row r="172" s="9" customFormat="1" x14ac:dyDescent="0.25"/>
    <row r="173" s="9" customFormat="1" x14ac:dyDescent="0.25"/>
    <row r="174" s="9" customFormat="1" x14ac:dyDescent="0.25"/>
    <row r="175" s="9" customFormat="1" x14ac:dyDescent="0.25"/>
    <row r="176" s="9" customFormat="1" x14ac:dyDescent="0.25"/>
    <row r="177" s="9" customFormat="1" x14ac:dyDescent="0.25"/>
    <row r="178" s="9" customFormat="1" x14ac:dyDescent="0.25"/>
    <row r="179" s="9" customFormat="1" x14ac:dyDescent="0.25"/>
    <row r="180" s="9" customFormat="1" x14ac:dyDescent="0.25"/>
    <row r="181" s="9" customFormat="1" x14ac:dyDescent="0.25"/>
    <row r="182" s="9" customFormat="1" x14ac:dyDescent="0.25"/>
    <row r="183" s="9" customFormat="1" x14ac:dyDescent="0.25"/>
    <row r="184" s="9" customFormat="1" x14ac:dyDescent="0.25"/>
    <row r="185" s="9" customFormat="1" x14ac:dyDescent="0.25"/>
    <row r="186" s="9" customFormat="1" x14ac:dyDescent="0.25"/>
    <row r="187" s="9" customFormat="1" x14ac:dyDescent="0.25"/>
    <row r="188" s="9" customFormat="1" x14ac:dyDescent="0.25"/>
  </sheetData>
  <mergeCells count="166">
    <mergeCell ref="AF4:AF6"/>
    <mergeCell ref="AG4:AG6"/>
    <mergeCell ref="F4:K4"/>
    <mergeCell ref="L4:Q4"/>
    <mergeCell ref="F5:F6"/>
    <mergeCell ref="G5:K5"/>
    <mergeCell ref="L5:L6"/>
    <mergeCell ref="M5:Q5"/>
    <mergeCell ref="T5:T6"/>
    <mergeCell ref="U5:Y5"/>
    <mergeCell ref="Z5:Z6"/>
    <mergeCell ref="AA5:AE5"/>
    <mergeCell ref="R4:R6"/>
    <mergeCell ref="S4:S6"/>
    <mergeCell ref="T4:Y4"/>
    <mergeCell ref="Z4:AE4"/>
    <mergeCell ref="A3:A6"/>
    <mergeCell ref="B3:B6"/>
    <mergeCell ref="C3:C6"/>
    <mergeCell ref="D3:Q3"/>
    <mergeCell ref="R3:AE3"/>
    <mergeCell ref="AF3:AS3"/>
    <mergeCell ref="D4:D6"/>
    <mergeCell ref="E4:E6"/>
    <mergeCell ref="A11:A14"/>
    <mergeCell ref="B11:B14"/>
    <mergeCell ref="D11:D13"/>
    <mergeCell ref="F11:F13"/>
    <mergeCell ref="L11:L13"/>
    <mergeCell ref="A7:A10"/>
    <mergeCell ref="B7:B10"/>
    <mergeCell ref="D7:D9"/>
    <mergeCell ref="F7:F9"/>
    <mergeCell ref="L7:L9"/>
    <mergeCell ref="AH4:AM4"/>
    <mergeCell ref="AN4:AS4"/>
    <mergeCell ref="AH5:AH6"/>
    <mergeCell ref="AI5:AM5"/>
    <mergeCell ref="AN5:AN6"/>
    <mergeCell ref="AO5:AS5"/>
    <mergeCell ref="R11:R13"/>
    <mergeCell ref="T11:T13"/>
    <mergeCell ref="Z11:Z13"/>
    <mergeCell ref="AF11:AF13"/>
    <mergeCell ref="AH11:AH13"/>
    <mergeCell ref="AN11:AN13"/>
    <mergeCell ref="T7:T9"/>
    <mergeCell ref="Z7:Z9"/>
    <mergeCell ref="AF7:AF9"/>
    <mergeCell ref="AH7:AH9"/>
    <mergeCell ref="AN7:AN9"/>
    <mergeCell ref="R7:R9"/>
    <mergeCell ref="A19:A22"/>
    <mergeCell ref="B19:B22"/>
    <mergeCell ref="D19:D21"/>
    <mergeCell ref="F19:F21"/>
    <mergeCell ref="L19:L21"/>
    <mergeCell ref="A15:A18"/>
    <mergeCell ref="B15:B18"/>
    <mergeCell ref="D15:D17"/>
    <mergeCell ref="F15:F17"/>
    <mergeCell ref="L15:L17"/>
    <mergeCell ref="R19:R21"/>
    <mergeCell ref="T19:T21"/>
    <mergeCell ref="Z19:Z21"/>
    <mergeCell ref="AF19:AF21"/>
    <mergeCell ref="AH19:AH21"/>
    <mergeCell ref="AN19:AN21"/>
    <mergeCell ref="T15:T17"/>
    <mergeCell ref="Z15:Z17"/>
    <mergeCell ref="AF15:AF17"/>
    <mergeCell ref="AH15:AH17"/>
    <mergeCell ref="AN15:AN17"/>
    <mergeCell ref="R15:R17"/>
    <mergeCell ref="A27:A30"/>
    <mergeCell ref="B27:B30"/>
    <mergeCell ref="D27:D29"/>
    <mergeCell ref="F27:F29"/>
    <mergeCell ref="L27:L29"/>
    <mergeCell ref="A23:A26"/>
    <mergeCell ref="B23:B26"/>
    <mergeCell ref="D23:D25"/>
    <mergeCell ref="F23:F25"/>
    <mergeCell ref="L23:L25"/>
    <mergeCell ref="R27:R29"/>
    <mergeCell ref="T27:T29"/>
    <mergeCell ref="Z27:Z29"/>
    <mergeCell ref="AF27:AF29"/>
    <mergeCell ref="AH27:AH29"/>
    <mergeCell ref="AN27:AN29"/>
    <mergeCell ref="T23:T25"/>
    <mergeCell ref="Z23:Z25"/>
    <mergeCell ref="AF23:AF25"/>
    <mergeCell ref="AH23:AH25"/>
    <mergeCell ref="AN23:AN25"/>
    <mergeCell ref="R23:R25"/>
    <mergeCell ref="A35:A38"/>
    <mergeCell ref="B35:B38"/>
    <mergeCell ref="D35:D37"/>
    <mergeCell ref="F35:F37"/>
    <mergeCell ref="L35:L37"/>
    <mergeCell ref="A31:A34"/>
    <mergeCell ref="B31:B34"/>
    <mergeCell ref="D31:D33"/>
    <mergeCell ref="F31:F33"/>
    <mergeCell ref="L31:L33"/>
    <mergeCell ref="R35:R37"/>
    <mergeCell ref="T35:T37"/>
    <mergeCell ref="Z35:Z37"/>
    <mergeCell ref="AF35:AF37"/>
    <mergeCell ref="AH35:AH37"/>
    <mergeCell ref="AN35:AN37"/>
    <mergeCell ref="T31:T33"/>
    <mergeCell ref="Z31:Z33"/>
    <mergeCell ref="AF31:AF33"/>
    <mergeCell ref="AH31:AH33"/>
    <mergeCell ref="AN31:AN33"/>
    <mergeCell ref="R31:R33"/>
    <mergeCell ref="AN43:AN45"/>
    <mergeCell ref="B47:B50"/>
    <mergeCell ref="D47:D49"/>
    <mergeCell ref="T39:T41"/>
    <mergeCell ref="Z39:Z41"/>
    <mergeCell ref="AF39:AF41"/>
    <mergeCell ref="AH39:AH41"/>
    <mergeCell ref="AN39:AN41"/>
    <mergeCell ref="A51:B54"/>
    <mergeCell ref="D51:D53"/>
    <mergeCell ref="F51:F53"/>
    <mergeCell ref="L51:L53"/>
    <mergeCell ref="R51:R53"/>
    <mergeCell ref="A39:A42"/>
    <mergeCell ref="B39:B42"/>
    <mergeCell ref="D39:D41"/>
    <mergeCell ref="F39:F41"/>
    <mergeCell ref="L39:L41"/>
    <mergeCell ref="R39:R41"/>
    <mergeCell ref="F47:F49"/>
    <mergeCell ref="L47:L49"/>
    <mergeCell ref="R47:R49"/>
    <mergeCell ref="T47:T49"/>
    <mergeCell ref="Z47:Z49"/>
    <mergeCell ref="AT14:AZ14"/>
    <mergeCell ref="AT22:AY22"/>
    <mergeCell ref="AT50:AW50"/>
    <mergeCell ref="B57:AS57"/>
    <mergeCell ref="A43:A46"/>
    <mergeCell ref="A47:A50"/>
    <mergeCell ref="B43:B46"/>
    <mergeCell ref="D43:D45"/>
    <mergeCell ref="F43:F45"/>
    <mergeCell ref="L43:L45"/>
    <mergeCell ref="R43:R45"/>
    <mergeCell ref="T43:T45"/>
    <mergeCell ref="Z43:Z45"/>
    <mergeCell ref="T51:T53"/>
    <mergeCell ref="Z51:Z53"/>
    <mergeCell ref="AF51:AF53"/>
    <mergeCell ref="AH51:AH53"/>
    <mergeCell ref="AN51:AN53"/>
    <mergeCell ref="B56:AS56"/>
    <mergeCell ref="AF47:AF49"/>
    <mergeCell ref="AH47:AH49"/>
    <mergeCell ref="AN47:AN49"/>
    <mergeCell ref="AF43:AF45"/>
    <mergeCell ref="AH43:AH45"/>
  </mergeCells>
  <conditionalFormatting sqref="H31:K33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{E683480F-329D-4B6B-89E2-2A84C4596AE5}</x14:id>
        </ext>
      </extLst>
    </cfRule>
  </conditionalFormatting>
  <conditionalFormatting sqref="V31:Y3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{EF09F816-6D44-4D41-AF3B-A4DC5D78ADD1}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8" scale="35" fitToHeight="1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683480F-329D-4B6B-89E2-2A84C4596AE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H31:K33</xm:sqref>
        </x14:conditionalFormatting>
        <x14:conditionalFormatting xmlns:xm="http://schemas.microsoft.com/office/excel/2006/main">
          <x14:cfRule type="dataBar" id="{EF09F816-6D44-4D41-AF3B-A4DC5D78ADD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V31:Y33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2024-2023</vt:lpstr>
      <vt:lpstr>2022-2023_чер</vt:lpstr>
      <vt:lpstr>свод для ГПО</vt:lpstr>
      <vt:lpstr>2021-2022</vt:lpstr>
      <vt:lpstr>для директора напр.инф</vt:lpstr>
      <vt:lpstr>2020-2021</vt:lpstr>
      <vt:lpstr>'2020-2021'!Область_печати</vt:lpstr>
      <vt:lpstr>'2021-2022'!Область_печати</vt:lpstr>
      <vt:lpstr>'2022-2023_чер'!Область_печати</vt:lpstr>
      <vt:lpstr>'2024-2023'!Область_печати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2025-02-26T10:39:32Z</dcterms:modified>
</cp:coreProperties>
</file>