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940" activeTab="1"/>
  </bookViews>
  <sheets>
    <sheet name="Форма 7.1" sheetId="1" r:id="rId1"/>
    <sheet name="Форма 7.2" sheetId="2" r:id="rId2"/>
    <sheet name="Форма 7.3" sheetId="3" r:id="rId3"/>
    <sheet name="Показатель качества" sheetId="4" r:id="rId4"/>
  </sheets>
  <externalReferences>
    <externalReference r:id="rId7"/>
  </externalReferences>
  <definedNames>
    <definedName name="Кв">#REF!</definedName>
    <definedName name="Кн">#REF!</definedName>
    <definedName name="_xlnm.Print_Area" localSheetId="0">'Форма 7.1'!$A$1:$K$45</definedName>
    <definedName name="_xlnm.Print_Area" localSheetId="1">'Форма 7.2'!$A$1:$K$47</definedName>
    <definedName name="_xlnm.Print_Area" localSheetId="2">'Форма 7.3'!$A$1:$K$46</definedName>
    <definedName name="Рсрi">#REF!</definedName>
  </definedNames>
  <calcPr fullCalcOnLoad="1" refMode="R1C1"/>
</workbook>
</file>

<file path=xl/sharedStrings.xml><?xml version="1.0" encoding="utf-8"?>
<sst xmlns="http://schemas.openxmlformats.org/spreadsheetml/2006/main" count="588" uniqueCount="104">
  <si>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</si>
  <si>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</si>
  <si>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</si>
  <si>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</si>
  <si>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</si>
  <si>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</si>
  <si>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</si>
  <si>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</si>
  <si>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</si>
  <si>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</si>
  <si>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</si>
  <si>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</si>
  <si>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</si>
  <si>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</si>
  <si>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</si>
  <si>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</si>
  <si>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</si>
  <si>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</si>
  <si>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</si>
  <si>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</si>
  <si>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</si>
  <si>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</si>
  <si>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</si>
  <si>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</si>
  <si>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</si>
  <si>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</si>
  <si>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</si>
  <si>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</si>
  <si>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</si>
  <si>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</si>
  <si>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</si>
  <si>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</si>
  <si>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</si>
  <si>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</si>
  <si>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</si>
  <si>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</si>
  <si>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</si>
  <si>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</si>
  <si>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</si>
  <si>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</si>
  <si>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</si>
  <si>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</si>
  <si>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</si>
  <si>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</si>
  <si>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</si>
  <si>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</si>
  <si>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</si>
  <si>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</si>
  <si>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</si>
  <si>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</si>
  <si>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</si>
  <si>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</si>
  <si>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</si>
  <si>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</si>
  <si>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</si>
  <si>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</si>
  <si>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</si>
  <si>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</si>
  <si>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</si>
  <si>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</si>
  <si>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</si>
  <si>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</si>
  <si>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</si>
  <si>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</si>
  <si>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</si>
  <si>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</si>
  <si>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</si>
  <si>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</si>
  <si>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</si>
  <si>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</si>
  <si>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</si>
  <si>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</si>
  <si>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</si>
  <si>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</si>
  <si>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Форма 7.1 - Консолидированный отчет по расчету фактического значения индикатора  информативности (форма 2.1) для предоставления в Общество</t>
  </si>
  <si>
    <t>Форма 7.2 - Консолидированный отчет по расчету фактического значения индикатора  исполнительности (форма 2.2) для предоставления в Общество</t>
  </si>
  <si>
    <t xml:space="preserve">                             Форма 7.3 - Консолидированный отчет по расчету фактического значения индикатора  результативность обратной связи (форма 2.3) для предоставления в Общество</t>
  </si>
  <si>
    <t>Липецкэнерго</t>
  </si>
  <si>
    <t>Тамбовэнерго</t>
  </si>
  <si>
    <t>СОГЛАСОВАНО</t>
  </si>
  <si>
    <t>Начальник Департамента 
взаимодействия с клиентами</t>
  </si>
  <si>
    <t xml:space="preserve">Заместитель генерального директора 
по реализации и развитию услуг </t>
  </si>
  <si>
    <t>Заместитель генерального директора 
по реализации и развитию услуг</t>
  </si>
  <si>
    <t xml:space="preserve">Заместитель генерального директора 
по развитию и реализации услуг </t>
  </si>
  <si>
    <t>Факт/План, %</t>
  </si>
  <si>
    <t>Фактические значения</t>
  </si>
  <si>
    <t>Плановое значение</t>
  </si>
  <si>
    <t>отчетный период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</si>
  <si>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</si>
  <si>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</si>
  <si>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</si>
  <si>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</si>
  <si>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</si>
  <si>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</si>
  <si>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</si>
  <si>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Среднее время, необходимое для оборудования точки поставки приборами учета с момента подачи заявления потребителем услуг:
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</si>
  <si>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</si>
  <si>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</si>
  <si>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</si>
  <si>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</si>
  <si>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</si>
  <si>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Показатель качества</t>
  </si>
  <si>
    <t>выполнен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</si>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</sst>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000000"/>
    <numFmt numFmtId="181" formatCode="0.0000"/>
    <numFmt numFmtId="182" formatCode="0.000000000"/>
    <numFmt numFmtId="183" formatCode="0.0000000"/>
    <numFmt numFmtId="184" formatCode="mmm/yyyy"/>
    <numFmt numFmtId="185" formatCode="[$-FC19]d\ mmmm\ yyyy\ &quot;г.&quot;"/>
    <numFmt numFmtId="186" formatCode="d/m;@"/>
    <numFmt numFmtId="187" formatCode="[$-409]h:mm\ AM/PM;@"/>
    <numFmt numFmtId="188" formatCode="0.00;[Red]0.00"/>
    <numFmt numFmtId="189" formatCode="0.000"/>
    <numFmt numFmtId="190" formatCode="0.00000"/>
    <numFmt numFmtId="191" formatCode="#"/>
    <numFmt numFmtId="192" formatCode="[$-FC19]d\ mmmm\ yyyy\ \г\."/>
    <numFmt numFmtId="193" formatCode="0.000000"/>
    <numFmt numFmtId="194" formatCode="dd/mm/yy\ h:mm;@"/>
    <numFmt numFmtId="195" formatCode="0.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#,##0.0"/>
    <numFmt numFmtId="211" formatCode="#.##0.0"/>
    <numFmt numFmtId="212" formatCode="#.##0.00"/>
    <numFmt numFmtId="213" formatCode="#.##0."/>
    <numFmt numFmtId="214" formatCode="#.##0"/>
    <numFmt numFmtId="215" formatCode="#.##"/>
    <numFmt numFmtId="216" formatCode="0.0E+00"/>
    <numFmt numFmtId="217" formatCode="0.000E+00"/>
    <numFmt numFmtId="218" formatCode="0.0000E+00"/>
    <numFmt numFmtId="219" formatCode="0E+00"/>
    <numFmt numFmtId="220" formatCode="0.00000E+00"/>
    <numFmt numFmtId="221" formatCode="0.0%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name val="Times Roman"/>
      <family val="1"/>
    </font>
    <font>
      <i/>
      <sz val="11"/>
      <name val="Times New Roman"/>
      <family val="1"/>
    </font>
    <font>
      <sz val="14"/>
      <name val="Arial Cyr"/>
      <family val="0"/>
    </font>
    <font>
      <i/>
      <sz val="16"/>
      <name val="Times New Roman"/>
      <family val="1"/>
    </font>
    <font>
      <sz val="16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179" fontId="0" fillId="0" borderId="0">
      <alignment/>
      <protection locked="0"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top" wrapText="1"/>
      <protection/>
    </xf>
    <xf numFmtId="0" fontId="4" fillId="24" borderId="12" xfId="0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justify" vertical="top" wrapText="1"/>
      <protection/>
    </xf>
    <xf numFmtId="0" fontId="23" fillId="0" borderId="12" xfId="0" applyFont="1" applyBorder="1" applyAlignment="1" applyProtection="1">
      <alignment horizontal="justify" vertical="top" wrapText="1"/>
      <protection/>
    </xf>
    <xf numFmtId="0" fontId="4" fillId="0" borderId="12" xfId="0" applyFont="1" applyBorder="1" applyAlignment="1" applyProtection="1">
      <alignment horizontal="justify" wrapText="1"/>
      <protection/>
    </xf>
    <xf numFmtId="0" fontId="3" fillId="24" borderId="13" xfId="0" applyFont="1" applyFill="1" applyBorder="1" applyAlignment="1" applyProtection="1">
      <alignment horizontal="center" vertical="top" wrapText="1"/>
      <protection/>
    </xf>
    <xf numFmtId="0" fontId="4" fillId="24" borderId="14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justify" vertical="center"/>
    </xf>
    <xf numFmtId="0" fontId="23" fillId="0" borderId="12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justify" wrapText="1"/>
      <protection/>
    </xf>
    <xf numFmtId="0" fontId="27" fillId="0" borderId="0" xfId="0" applyFont="1" applyAlignment="1">
      <alignment/>
    </xf>
    <xf numFmtId="0" fontId="4" fillId="24" borderId="13" xfId="0" applyFont="1" applyFill="1" applyBorder="1" applyAlignment="1" applyProtection="1">
      <alignment horizontal="center" vertical="top" wrapText="1"/>
      <protection/>
    </xf>
    <xf numFmtId="0" fontId="29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28" fillId="25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1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5" borderId="11" xfId="0" applyNumberFormat="1" applyFont="1" applyFill="1" applyBorder="1" applyAlignment="1">
      <alignment horizontal="center" vertical="center" wrapText="1"/>
    </xf>
    <xf numFmtId="1" fontId="3" fillId="25" borderId="11" xfId="0" applyNumberFormat="1" applyFont="1" applyFill="1" applyBorder="1" applyAlignment="1" applyProtection="1">
      <alignment horizontal="center" vertical="center" wrapText="1"/>
      <protection/>
    </xf>
    <xf numFmtId="0" fontId="3" fillId="25" borderId="13" xfId="0" applyNumberFormat="1" applyFont="1" applyFill="1" applyBorder="1" applyAlignment="1" applyProtection="1">
      <alignment horizontal="center" vertical="center" wrapText="1"/>
      <protection/>
    </xf>
    <xf numFmtId="0" fontId="4" fillId="25" borderId="18" xfId="0" applyFont="1" applyFill="1" applyBorder="1" applyAlignment="1" applyProtection="1">
      <alignment horizontal="center" vertical="center" wrapText="1"/>
      <protection/>
    </xf>
    <xf numFmtId="1" fontId="3" fillId="25" borderId="19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 applyProtection="1">
      <alignment vertical="center"/>
      <protection/>
    </xf>
    <xf numFmtId="0" fontId="4" fillId="25" borderId="11" xfId="0" applyNumberFormat="1" applyFont="1" applyFill="1" applyBorder="1" applyAlignment="1" applyProtection="1">
      <alignment vertical="center"/>
      <protection/>
    </xf>
    <xf numFmtId="0" fontId="4" fillId="25" borderId="13" xfId="0" applyNumberFormat="1" applyFont="1" applyFill="1" applyBorder="1" applyAlignment="1" applyProtection="1">
      <alignment vertical="center"/>
      <protection/>
    </xf>
    <xf numFmtId="0" fontId="4" fillId="25" borderId="10" xfId="0" applyFont="1" applyFill="1" applyBorder="1" applyAlignment="1" applyProtection="1">
      <alignment horizontal="center" vertical="center" wrapText="1"/>
      <protection locked="0"/>
    </xf>
    <xf numFmtId="1" fontId="3" fillId="25" borderId="13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4" fillId="25" borderId="11" xfId="0" applyNumberFormat="1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189" fontId="3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5" borderId="11" xfId="0" applyNumberFormat="1" applyFont="1" applyFill="1" applyBorder="1" applyAlignment="1" applyProtection="1">
      <alignment horizontal="center" vertical="center" wrapText="1"/>
      <protection/>
    </xf>
    <xf numFmtId="190" fontId="4" fillId="25" borderId="11" xfId="0" applyNumberFormat="1" applyFont="1" applyFill="1" applyBorder="1" applyAlignment="1" applyProtection="1">
      <alignment horizontal="center" vertical="center" wrapText="1"/>
      <protection/>
    </xf>
    <xf numFmtId="0" fontId="4" fillId="25" borderId="20" xfId="0" applyFont="1" applyFill="1" applyBorder="1" applyAlignment="1">
      <alignment horizontal="center" vertical="center" wrapText="1"/>
    </xf>
    <xf numFmtId="174" fontId="4" fillId="25" borderId="20" xfId="0" applyNumberFormat="1" applyFont="1" applyFill="1" applyBorder="1" applyAlignment="1">
      <alignment horizontal="center" vertical="center" wrapText="1"/>
    </xf>
    <xf numFmtId="0" fontId="4" fillId="25" borderId="21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174" fontId="4" fillId="25" borderId="11" xfId="0" applyNumberFormat="1" applyFont="1" applyFill="1" applyBorder="1" applyAlignment="1">
      <alignment vertical="center"/>
    </xf>
    <xf numFmtId="197" fontId="4" fillId="25" borderId="13" xfId="0" applyNumberFormat="1" applyFont="1" applyFill="1" applyBorder="1" applyAlignment="1">
      <alignment/>
    </xf>
    <xf numFmtId="1" fontId="4" fillId="25" borderId="11" xfId="0" applyNumberFormat="1" applyFont="1" applyFill="1" applyBorder="1" applyAlignment="1">
      <alignment horizontal="center" vertical="center" wrapText="1"/>
    </xf>
    <xf numFmtId="1" fontId="4" fillId="25" borderId="11" xfId="0" applyNumberFormat="1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>
      <alignment horizontal="center" vertical="center" wrapText="1"/>
    </xf>
    <xf numFmtId="0" fontId="4" fillId="25" borderId="13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horizontal="center" vertical="center" wrapText="1"/>
    </xf>
    <xf numFmtId="197" fontId="4" fillId="25" borderId="13" xfId="0" applyNumberFormat="1" applyFont="1" applyFill="1" applyBorder="1" applyAlignment="1">
      <alignment horizontal="center" wrapText="1"/>
    </xf>
    <xf numFmtId="189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 vertical="center" wrapText="1"/>
    </xf>
    <xf numFmtId="174" fontId="4" fillId="25" borderId="11" xfId="0" applyNumberFormat="1" applyFont="1" applyFill="1" applyBorder="1" applyAlignment="1">
      <alignment horizontal="center" vertical="center" wrapText="1"/>
    </xf>
    <xf numFmtId="181" fontId="4" fillId="25" borderId="11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NumberFormat="1" applyFont="1" applyFill="1" applyBorder="1" applyAlignment="1" applyProtection="1">
      <alignment horizontal="center" vertical="center" wrapText="1"/>
      <protection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1" fontId="4" fillId="25" borderId="20" xfId="0" applyNumberFormat="1" applyFont="1" applyFill="1" applyBorder="1" applyAlignment="1" applyProtection="1">
      <alignment horizontal="center" vertical="center" wrapText="1"/>
      <protection/>
    </xf>
    <xf numFmtId="174" fontId="4" fillId="25" borderId="11" xfId="0" applyNumberFormat="1" applyFont="1" applyFill="1" applyBorder="1" applyAlignment="1">
      <alignment horizontal="center" wrapText="1"/>
    </xf>
    <xf numFmtId="0" fontId="4" fillId="25" borderId="11" xfId="0" applyFont="1" applyFill="1" applyBorder="1" applyAlignment="1">
      <alignment horizontal="center" wrapText="1"/>
    </xf>
    <xf numFmtId="174" fontId="4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/>
    </xf>
    <xf numFmtId="174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190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189" fontId="4" fillId="25" borderId="11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wrapText="1"/>
    </xf>
    <xf numFmtId="189" fontId="4" fillId="25" borderId="17" xfId="0" applyNumberFormat="1" applyFont="1" applyFill="1" applyBorder="1" applyAlignment="1" applyProtection="1">
      <alignment horizontal="center" vertical="center" wrapText="1"/>
      <protection/>
    </xf>
    <xf numFmtId="0" fontId="3" fillId="25" borderId="11" xfId="0" applyNumberFormat="1" applyFont="1" applyFill="1" applyBorder="1" applyAlignment="1">
      <alignment horizontal="center" vertical="center" wrapText="1"/>
    </xf>
    <xf numFmtId="0" fontId="4" fillId="25" borderId="15" xfId="0" applyNumberFormat="1" applyFont="1" applyFill="1" applyBorder="1" applyAlignment="1" applyProtection="1">
      <alignment horizontal="center" vertical="center" wrapText="1"/>
      <protection/>
    </xf>
    <xf numFmtId="0" fontId="4" fillId="25" borderId="16" xfId="0" applyNumberFormat="1" applyFont="1" applyFill="1" applyBorder="1" applyAlignment="1" applyProtection="1">
      <alignment horizontal="center" vertical="center" wrapText="1"/>
      <protection/>
    </xf>
    <xf numFmtId="0" fontId="3" fillId="25" borderId="16" xfId="0" applyNumberFormat="1" applyFont="1" applyFill="1" applyBorder="1" applyAlignment="1" applyProtection="1">
      <alignment horizontal="center" vertical="center" wrapText="1"/>
      <protection/>
    </xf>
    <xf numFmtId="189" fontId="31" fillId="25" borderId="17" xfId="0" applyNumberFormat="1" applyFont="1" applyFill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197" fontId="3" fillId="25" borderId="13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174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25" borderId="11" xfId="0" applyNumberFormat="1" applyFont="1" applyFill="1" applyBorder="1" applyAlignment="1">
      <alignment horizontal="center" vertical="center" wrapText="1"/>
    </xf>
    <xf numFmtId="174" fontId="3" fillId="25" borderId="11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NumberFormat="1" applyFont="1" applyFill="1" applyBorder="1" applyAlignment="1" applyProtection="1">
      <alignment horizontal="center" vertical="center" wrapText="1"/>
      <protection/>
    </xf>
    <xf numFmtId="0" fontId="4" fillId="25" borderId="23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vertical="center"/>
    </xf>
    <xf numFmtId="1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2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25" borderId="19" xfId="0" applyNumberFormat="1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 applyProtection="1">
      <alignment horizontal="center" vertical="top" wrapText="1"/>
      <protection/>
    </xf>
    <xf numFmtId="0" fontId="4" fillId="24" borderId="26" xfId="0" applyFont="1" applyFill="1" applyBorder="1" applyAlignment="1" applyProtection="1">
      <alignment horizontal="center" vertical="top" wrapText="1"/>
      <protection/>
    </xf>
    <xf numFmtId="0" fontId="4" fillId="24" borderId="27" xfId="0" applyFont="1" applyFill="1" applyBorder="1" applyAlignment="1" applyProtection="1">
      <alignment horizontal="center" vertical="top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 locked="0"/>
    </xf>
    <xf numFmtId="1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174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9" xfId="0" applyFont="1" applyFill="1" applyBorder="1" applyAlignment="1" applyProtection="1">
      <alignment horizontal="center" vertical="top" wrapText="1"/>
      <protection/>
    </xf>
    <xf numFmtId="0" fontId="3" fillId="25" borderId="13" xfId="0" applyFont="1" applyFill="1" applyBorder="1" applyAlignment="1">
      <alignment horizontal="center" vertical="center" wrapText="1"/>
    </xf>
    <xf numFmtId="1" fontId="3" fillId="25" borderId="20" xfId="0" applyNumberFormat="1" applyFont="1" applyFill="1" applyBorder="1" applyAlignment="1" applyProtection="1">
      <alignment horizontal="center" vertical="center" wrapText="1"/>
      <protection/>
    </xf>
    <xf numFmtId="174" fontId="3" fillId="25" borderId="11" xfId="0" applyNumberFormat="1" applyFont="1" applyFill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90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90" fontId="3" fillId="25" borderId="11" xfId="0" applyNumberFormat="1" applyFont="1" applyFill="1" applyBorder="1" applyAlignment="1">
      <alignment horizontal="center" vertical="center" wrapText="1"/>
    </xf>
    <xf numFmtId="189" fontId="3" fillId="25" borderId="11" xfId="0" applyNumberFormat="1" applyFont="1" applyFill="1" applyBorder="1" applyAlignment="1">
      <alignment horizontal="center" vertical="center" wrapText="1"/>
    </xf>
    <xf numFmtId="2" fontId="3" fillId="25" borderId="13" xfId="0" applyNumberFormat="1" applyFont="1" applyFill="1" applyBorder="1" applyAlignment="1" applyProtection="1">
      <alignment horizontal="center" vertical="center" wrapText="1"/>
      <protection/>
    </xf>
    <xf numFmtId="18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25" borderId="11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wrapText="1"/>
    </xf>
    <xf numFmtId="189" fontId="3" fillId="25" borderId="17" xfId="0" applyNumberFormat="1" applyFont="1" applyFill="1" applyBorder="1" applyAlignment="1" applyProtection="1">
      <alignment horizontal="center" vertical="center" wrapText="1"/>
      <protection/>
    </xf>
    <xf numFmtId="179" fontId="4" fillId="26" borderId="10" xfId="57" applyFont="1" applyFill="1" applyBorder="1" applyAlignment="1" applyProtection="1">
      <alignment horizontal="center" vertical="top" wrapText="1"/>
      <protection/>
    </xf>
    <xf numFmtId="179" fontId="4" fillId="26" borderId="13" xfId="57" applyFont="1" applyFill="1" applyBorder="1" applyAlignment="1" applyProtection="1">
      <alignment horizontal="center" vertical="top" wrapText="1"/>
      <protection/>
    </xf>
    <xf numFmtId="179" fontId="4" fillId="26" borderId="12" xfId="57" applyFont="1" applyFill="1" applyBorder="1" applyAlignment="1" applyProtection="1">
      <alignment horizontal="center" vertical="top" wrapText="1"/>
      <protection/>
    </xf>
    <xf numFmtId="0" fontId="23" fillId="0" borderId="12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179" fontId="23" fillId="26" borderId="12" xfId="57" applyFont="1" applyFill="1" applyBorder="1" applyAlignment="1" applyProtection="1">
      <alignment horizontal="center" vertical="top" wrapText="1"/>
      <protection/>
    </xf>
    <xf numFmtId="0" fontId="23" fillId="27" borderId="12" xfId="0" applyFont="1" applyFill="1" applyBorder="1" applyAlignment="1" applyProtection="1">
      <alignment horizontal="left" vertical="top" wrapText="1"/>
      <protection/>
    </xf>
    <xf numFmtId="179" fontId="4" fillId="26" borderId="18" xfId="57" applyFont="1" applyFill="1" applyBorder="1" applyAlignment="1" applyProtection="1">
      <alignment horizontal="center" vertical="top" wrapText="1"/>
      <protection/>
    </xf>
    <xf numFmtId="189" fontId="3" fillId="26" borderId="11" xfId="57" applyNumberFormat="1" applyFont="1" applyFill="1" applyBorder="1" applyAlignment="1" applyProtection="1">
      <alignment horizontal="center" vertical="top" wrapText="1"/>
      <protection/>
    </xf>
    <xf numFmtId="9" fontId="3" fillId="26" borderId="13" xfId="66" applyFont="1" applyFill="1" applyBorder="1" applyAlignment="1" applyProtection="1">
      <alignment horizontal="center" vertical="top" wrapText="1"/>
      <protection/>
    </xf>
    <xf numFmtId="1" fontId="38" fillId="0" borderId="11" xfId="0" applyNumberFormat="1" applyFont="1" applyBorder="1" applyAlignment="1">
      <alignment horizontal="center" vertical="top"/>
    </xf>
    <xf numFmtId="9" fontId="38" fillId="0" borderId="11" xfId="66" applyFont="1" applyBorder="1" applyAlignment="1">
      <alignment horizontal="center" vertical="top"/>
    </xf>
    <xf numFmtId="9" fontId="39" fillId="0" borderId="11" xfId="66" applyFont="1" applyBorder="1" applyAlignment="1">
      <alignment horizontal="center" vertical="top"/>
    </xf>
    <xf numFmtId="9" fontId="3" fillId="0" borderId="11" xfId="66" applyFont="1" applyBorder="1" applyAlignment="1" applyProtection="1">
      <alignment horizontal="center" vertical="top" wrapText="1"/>
      <protection/>
    </xf>
    <xf numFmtId="2" fontId="38" fillId="0" borderId="11" xfId="0" applyNumberFormat="1" applyFont="1" applyBorder="1" applyAlignment="1">
      <alignment horizontal="center" vertical="top"/>
    </xf>
    <xf numFmtId="9" fontId="32" fillId="26" borderId="13" xfId="66" applyFont="1" applyFill="1" applyBorder="1" applyAlignment="1" applyProtection="1">
      <alignment horizontal="center" vertical="top" wrapText="1"/>
      <protection/>
    </xf>
    <xf numFmtId="1" fontId="38" fillId="27" borderId="11" xfId="0" applyNumberFormat="1" applyFont="1" applyFill="1" applyBorder="1" applyAlignment="1">
      <alignment horizontal="center" vertical="top"/>
    </xf>
    <xf numFmtId="9" fontId="38" fillId="27" borderId="11" xfId="66" applyFont="1" applyFill="1" applyBorder="1" applyAlignment="1">
      <alignment horizontal="center" vertical="top"/>
    </xf>
    <xf numFmtId="9" fontId="39" fillId="27" borderId="11" xfId="66" applyFont="1" applyFill="1" applyBorder="1" applyAlignment="1">
      <alignment horizontal="center" vertical="top"/>
    </xf>
    <xf numFmtId="9" fontId="3" fillId="0" borderId="11" xfId="66" applyFont="1" applyBorder="1" applyAlignment="1">
      <alignment horizontal="center" vertical="top"/>
    </xf>
    <xf numFmtId="189" fontId="38" fillId="0" borderId="11" xfId="0" applyNumberFormat="1" applyFont="1" applyBorder="1" applyAlignment="1">
      <alignment horizontal="center" vertical="top"/>
    </xf>
    <xf numFmtId="0" fontId="3" fillId="27" borderId="10" xfId="0" applyFont="1" applyFill="1" applyBorder="1" applyAlignment="1">
      <alignment horizontal="center" vertical="top" wrapText="1"/>
    </xf>
    <xf numFmtId="9" fontId="3" fillId="27" borderId="11" xfId="66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38" fillId="0" borderId="11" xfId="0" applyFont="1" applyBorder="1" applyAlignment="1">
      <alignment horizontal="center" vertical="top"/>
    </xf>
    <xf numFmtId="174" fontId="38" fillId="0" borderId="11" xfId="0" applyNumberFormat="1" applyFont="1" applyBorder="1" applyAlignment="1">
      <alignment horizontal="center" vertical="top"/>
    </xf>
    <xf numFmtId="9" fontId="38" fillId="25" borderId="11" xfId="66" applyFont="1" applyFill="1" applyBorder="1" applyAlignment="1">
      <alignment horizontal="center" vertical="top"/>
    </xf>
    <xf numFmtId="9" fontId="39" fillId="25" borderId="11" xfId="66" applyFont="1" applyFill="1" applyBorder="1" applyAlignment="1">
      <alignment horizontal="center" vertical="top"/>
    </xf>
    <xf numFmtId="190" fontId="38" fillId="0" borderId="11" xfId="0" applyNumberFormat="1" applyFont="1" applyBorder="1" applyAlignment="1">
      <alignment horizontal="center" vertical="top"/>
    </xf>
    <xf numFmtId="9" fontId="3" fillId="25" borderId="11" xfId="66" applyFont="1" applyFill="1" applyBorder="1" applyAlignment="1" applyProtection="1">
      <alignment horizontal="center" vertical="top" wrapText="1"/>
      <protection/>
    </xf>
    <xf numFmtId="181" fontId="38" fillId="0" borderId="11" xfId="0" applyNumberFormat="1" applyFont="1" applyBorder="1" applyAlignment="1">
      <alignment horizontal="center" vertical="top"/>
    </xf>
    <xf numFmtId="181" fontId="3" fillId="26" borderId="11" xfId="57" applyNumberFormat="1" applyFont="1" applyFill="1" applyBorder="1" applyAlignment="1" applyProtection="1">
      <alignment horizontal="center" vertical="top" wrapText="1"/>
      <protection/>
    </xf>
    <xf numFmtId="221" fontId="3" fillId="26" borderId="13" xfId="6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189" fontId="38" fillId="0" borderId="11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25" fillId="24" borderId="22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top" wrapText="1"/>
      <protection/>
    </xf>
    <xf numFmtId="0" fontId="25" fillId="24" borderId="23" xfId="0" applyFont="1" applyFill="1" applyBorder="1" applyAlignment="1">
      <alignment horizontal="center"/>
    </xf>
    <xf numFmtId="179" fontId="4" fillId="26" borderId="27" xfId="57" applyFont="1" applyFill="1" applyBorder="1" applyAlignment="1" applyProtection="1">
      <alignment horizontal="center" vertical="top" wrapText="1"/>
      <protection/>
    </xf>
    <xf numFmtId="179" fontId="4" fillId="26" borderId="28" xfId="57" applyFont="1" applyFill="1" applyBorder="1" applyAlignment="1" applyProtection="1">
      <alignment horizontal="center" vertical="top" wrapText="1"/>
      <protection/>
    </xf>
    <xf numFmtId="179" fontId="4" fillId="26" borderId="29" xfId="57" applyFont="1" applyFill="1" applyBorder="1" applyAlignment="1" applyProtection="1">
      <alignment horizontal="center" vertical="top" wrapText="1"/>
      <protection/>
    </xf>
    <xf numFmtId="179" fontId="25" fillId="26" borderId="30" xfId="57" applyFont="1" applyFill="1" applyBorder="1" applyAlignment="1" applyProtection="1">
      <alignment horizontal="center" vertical="top"/>
      <protection/>
    </xf>
    <xf numFmtId="179" fontId="25" fillId="26" borderId="31" xfId="57" applyFont="1" applyFill="1" applyBorder="1" applyAlignment="1" applyProtection="1">
      <alignment horizontal="center" vertical="top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likova.OV\Downloads\&#1060;&#1086;&#1088;&#1084;&#1072;%20&#1052;&#1080;&#1085;&#1101;&#1085;&#1077;&#1088;&#1075;&#1086;_&#1051;&#1080;&#1087;&#1077;&#1094;&#1082;&#1101;&#1085;&#1077;&#1088;&#1075;&#1086;_4&#1082;&#1074;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ИНФ"/>
      <sheetName val="ИСП"/>
      <sheetName val="РОС"/>
      <sheetName val="Исходные"/>
      <sheetName val="Пояснения"/>
    </sheetNames>
    <sheetDataSet>
      <sheetData sheetId="4">
        <row r="3">
          <cell r="C3">
            <v>62</v>
          </cell>
        </row>
        <row r="4">
          <cell r="C4">
            <v>159</v>
          </cell>
        </row>
        <row r="5">
          <cell r="C5">
            <v>33</v>
          </cell>
        </row>
        <row r="6">
          <cell r="C6">
            <v>20</v>
          </cell>
        </row>
        <row r="7">
          <cell r="C7">
            <v>55</v>
          </cell>
        </row>
        <row r="8">
          <cell r="C8">
            <v>115</v>
          </cell>
        </row>
        <row r="9">
          <cell r="C9">
            <v>62146</v>
          </cell>
        </row>
        <row r="13">
          <cell r="C13">
            <v>8473</v>
          </cell>
        </row>
        <row r="14">
          <cell r="C14">
            <v>62158</v>
          </cell>
        </row>
        <row r="15">
          <cell r="C15">
            <v>0</v>
          </cell>
        </row>
        <row r="16">
          <cell r="C16">
            <v>62146</v>
          </cell>
        </row>
        <row r="21">
          <cell r="C21">
            <v>34</v>
          </cell>
        </row>
        <row r="22">
          <cell r="C22">
            <v>2</v>
          </cell>
        </row>
        <row r="23">
          <cell r="C23">
            <v>52772</v>
          </cell>
        </row>
        <row r="24">
          <cell r="C24">
            <v>886</v>
          </cell>
        </row>
        <row r="25">
          <cell r="C25">
            <v>5279</v>
          </cell>
        </row>
        <row r="26">
          <cell r="C26">
            <v>141</v>
          </cell>
        </row>
        <row r="27">
          <cell r="C27">
            <v>1</v>
          </cell>
        </row>
        <row r="28">
          <cell r="C28">
            <v>28</v>
          </cell>
        </row>
        <row r="29">
          <cell r="C29">
            <v>1</v>
          </cell>
        </row>
        <row r="34">
          <cell r="C34">
            <v>203</v>
          </cell>
        </row>
        <row r="35">
          <cell r="C35">
            <v>62146</v>
          </cell>
        </row>
        <row r="36">
          <cell r="C36">
            <v>85</v>
          </cell>
        </row>
        <row r="37">
          <cell r="C37">
            <v>12329</v>
          </cell>
        </row>
        <row r="38">
          <cell r="C38">
            <v>0</v>
          </cell>
        </row>
        <row r="39">
          <cell r="C39">
            <v>62146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view="pageBreakPreview" zoomScale="70" zoomScaleNormal="70" zoomScaleSheetLayoutView="7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13" sqref="T13"/>
    </sheetView>
  </sheetViews>
  <sheetFormatPr defaultColWidth="9.00390625" defaultRowHeight="12.75"/>
  <cols>
    <col min="1" max="1" width="31.625" style="4" customWidth="1"/>
    <col min="2" max="11" width="8.25390625" style="0" customWidth="1"/>
  </cols>
  <sheetData>
    <row r="2" s="1" customFormat="1" ht="14.25">
      <c r="A2" s="3" t="s">
        <v>74</v>
      </c>
    </row>
    <row r="3" s="1" customFormat="1" ht="12.75">
      <c r="A3" s="2"/>
    </row>
    <row r="4" s="1" customFormat="1" ht="12.75">
      <c r="A4" s="2"/>
    </row>
    <row r="5" s="1" customFormat="1" ht="13.5" thickBot="1">
      <c r="A5" s="2"/>
    </row>
    <row r="6" spans="1:11" ht="12.75">
      <c r="A6" s="176" t="s">
        <v>11</v>
      </c>
      <c r="B6" s="173" t="s">
        <v>77</v>
      </c>
      <c r="C6" s="174"/>
      <c r="D6" s="174"/>
      <c r="E6" s="174"/>
      <c r="F6" s="175"/>
      <c r="G6" s="173" t="s">
        <v>78</v>
      </c>
      <c r="H6" s="174"/>
      <c r="I6" s="174"/>
      <c r="J6" s="174"/>
      <c r="K6" s="175"/>
    </row>
    <row r="7" spans="1:11" ht="13.5" customHeight="1">
      <c r="A7" s="176"/>
      <c r="B7" s="168" t="s">
        <v>4</v>
      </c>
      <c r="C7" s="169"/>
      <c r="D7" s="170" t="s">
        <v>25</v>
      </c>
      <c r="E7" s="170" t="s">
        <v>26</v>
      </c>
      <c r="F7" s="172" t="s">
        <v>2</v>
      </c>
      <c r="G7" s="168" t="s">
        <v>4</v>
      </c>
      <c r="H7" s="169"/>
      <c r="I7" s="170" t="s">
        <v>25</v>
      </c>
      <c r="J7" s="170" t="s">
        <v>26</v>
      </c>
      <c r="K7" s="172" t="s">
        <v>2</v>
      </c>
    </row>
    <row r="8" spans="1:11" ht="12.75" customHeight="1">
      <c r="A8" s="176"/>
      <c r="B8" s="23" t="s">
        <v>44</v>
      </c>
      <c r="C8" s="24" t="s">
        <v>45</v>
      </c>
      <c r="D8" s="171"/>
      <c r="E8" s="170"/>
      <c r="F8" s="172"/>
      <c r="G8" s="23" t="s">
        <v>44</v>
      </c>
      <c r="H8" s="24" t="s">
        <v>45</v>
      </c>
      <c r="I8" s="171"/>
      <c r="J8" s="170"/>
      <c r="K8" s="172"/>
    </row>
    <row r="9" spans="1:11" ht="13.5" customHeight="1">
      <c r="A9" s="7">
        <v>1</v>
      </c>
      <c r="B9" s="23">
        <v>2</v>
      </c>
      <c r="C9" s="24">
        <v>3</v>
      </c>
      <c r="D9" s="6">
        <v>4</v>
      </c>
      <c r="E9" s="6">
        <v>5</v>
      </c>
      <c r="F9" s="11">
        <v>6</v>
      </c>
      <c r="G9" s="23">
        <v>2</v>
      </c>
      <c r="H9" s="24">
        <v>3</v>
      </c>
      <c r="I9" s="6">
        <v>4</v>
      </c>
      <c r="J9" s="6">
        <v>5</v>
      </c>
      <c r="K9" s="11">
        <v>6</v>
      </c>
    </row>
    <row r="10" spans="1:11" ht="64.5" customHeight="1">
      <c r="A10" s="8" t="s">
        <v>27</v>
      </c>
      <c r="B10" s="47" t="s">
        <v>1</v>
      </c>
      <c r="C10" s="85" t="s">
        <v>1</v>
      </c>
      <c r="D10" s="49" t="s">
        <v>1</v>
      </c>
      <c r="E10" s="49" t="s">
        <v>1</v>
      </c>
      <c r="F10" s="39">
        <f>AVERAGE(F12:F13)</f>
        <v>1</v>
      </c>
      <c r="G10" s="5" t="s">
        <v>1</v>
      </c>
      <c r="H10" s="29" t="s">
        <v>1</v>
      </c>
      <c r="I10" s="30" t="s">
        <v>1</v>
      </c>
      <c r="J10" s="30" t="s">
        <v>1</v>
      </c>
      <c r="K10" s="31">
        <v>1.5</v>
      </c>
    </row>
    <row r="11" spans="1:11" ht="12.75" customHeight="1">
      <c r="A11" s="8" t="s">
        <v>5</v>
      </c>
      <c r="B11" s="47"/>
      <c r="C11" s="85"/>
      <c r="D11" s="49"/>
      <c r="E11" s="49"/>
      <c r="F11" s="39"/>
      <c r="G11" s="5"/>
      <c r="H11" s="29"/>
      <c r="I11" s="30"/>
      <c r="J11" s="30"/>
      <c r="K11" s="31"/>
    </row>
    <row r="12" spans="1:11" ht="76.5">
      <c r="A12" s="9" t="s">
        <v>28</v>
      </c>
      <c r="B12" s="36">
        <f>'[1]Исходные'!C3/'[1]Исходные'!C4*100</f>
        <v>38.9937106918239</v>
      </c>
      <c r="C12" s="37">
        <v>23</v>
      </c>
      <c r="D12" s="38">
        <f>IF(C12=0,IF(B12=0,100,120),B12/C12*100)</f>
        <v>169.53787257314738</v>
      </c>
      <c r="E12" s="38" t="s">
        <v>23</v>
      </c>
      <c r="F12" s="39">
        <f>IF(OR(AND(D12&lt;80,E12="прямая"),AND(D12&gt;120,E12="обратная")),3,IF(OR(AND(D12&gt;120,E12="прямая"),AND(D12&lt;80,E12="обратная")),1,2))</f>
        <v>1</v>
      </c>
      <c r="G12" s="36">
        <v>25.49019607843137</v>
      </c>
      <c r="H12" s="37">
        <v>31</v>
      </c>
      <c r="I12" s="38">
        <v>82.22643896268184</v>
      </c>
      <c r="J12" s="38" t="s">
        <v>23</v>
      </c>
      <c r="K12" s="39">
        <v>2</v>
      </c>
    </row>
    <row r="13" spans="1:11" ht="89.25">
      <c r="A13" s="9" t="s">
        <v>29</v>
      </c>
      <c r="B13" s="40">
        <f>SUM(B15:B18)</f>
        <v>109</v>
      </c>
      <c r="C13" s="37">
        <v>31</v>
      </c>
      <c r="D13" s="41">
        <f>IF(C13=0,IF(B13=0,100,120),B13/C13*100)</f>
        <v>351.61290322580646</v>
      </c>
      <c r="E13" s="38" t="s">
        <v>23</v>
      </c>
      <c r="F13" s="39">
        <f>IF(OR(AND(D13&lt;80,E13="прямая"),AND(D13&gt;120,E13="обратная")),3,IF(OR(AND(D13&gt;120,E13="прямая"),AND(D13&lt;80,E13="обратная")),1,2))</f>
        <v>1</v>
      </c>
      <c r="G13" s="40">
        <v>136</v>
      </c>
      <c r="H13" s="37">
        <v>62</v>
      </c>
      <c r="I13" s="41">
        <v>219.3548387096774</v>
      </c>
      <c r="J13" s="38" t="s">
        <v>23</v>
      </c>
      <c r="K13" s="39">
        <v>1</v>
      </c>
    </row>
    <row r="14" spans="1:11" ht="12.75" customHeight="1">
      <c r="A14" s="9" t="s">
        <v>30</v>
      </c>
      <c r="B14" s="42"/>
      <c r="C14" s="43"/>
      <c r="D14" s="38"/>
      <c r="E14" s="38"/>
      <c r="F14" s="44"/>
      <c r="G14" s="42"/>
      <c r="H14" s="43"/>
      <c r="I14" s="38"/>
      <c r="J14" s="38"/>
      <c r="K14" s="44"/>
    </row>
    <row r="15" spans="1:11" ht="38.25" customHeight="1">
      <c r="A15" s="8" t="s">
        <v>31</v>
      </c>
      <c r="B15" s="45">
        <f>'[1]Исходные'!C5</f>
        <v>33</v>
      </c>
      <c r="C15" s="37">
        <v>8</v>
      </c>
      <c r="D15" s="38"/>
      <c r="E15" s="38" t="s">
        <v>1</v>
      </c>
      <c r="F15" s="46" t="s">
        <v>1</v>
      </c>
      <c r="G15" s="45">
        <v>33</v>
      </c>
      <c r="H15" s="37">
        <v>9</v>
      </c>
      <c r="I15" s="38"/>
      <c r="J15" s="38" t="s">
        <v>1</v>
      </c>
      <c r="K15" s="46" t="s">
        <v>1</v>
      </c>
    </row>
    <row r="16" spans="1:11" ht="63.75">
      <c r="A16" s="8" t="s">
        <v>32</v>
      </c>
      <c r="B16" s="45">
        <v>1</v>
      </c>
      <c r="C16" s="37">
        <v>1</v>
      </c>
      <c r="D16" s="38"/>
      <c r="E16" s="38" t="s">
        <v>1</v>
      </c>
      <c r="F16" s="46" t="s">
        <v>1</v>
      </c>
      <c r="G16" s="45">
        <v>1</v>
      </c>
      <c r="H16" s="37">
        <v>1</v>
      </c>
      <c r="I16" s="38"/>
      <c r="J16" s="38" t="s">
        <v>1</v>
      </c>
      <c r="K16" s="46" t="s">
        <v>1</v>
      </c>
    </row>
    <row r="17" spans="1:11" ht="39" customHeight="1">
      <c r="A17" s="8" t="s">
        <v>6</v>
      </c>
      <c r="B17" s="45">
        <f>'[1]Исходные'!C6</f>
        <v>20</v>
      </c>
      <c r="C17" s="37">
        <v>12</v>
      </c>
      <c r="D17" s="38"/>
      <c r="E17" s="38" t="s">
        <v>1</v>
      </c>
      <c r="F17" s="46" t="s">
        <v>1</v>
      </c>
      <c r="G17" s="45">
        <v>47</v>
      </c>
      <c r="H17" s="37">
        <v>32</v>
      </c>
      <c r="I17" s="38"/>
      <c r="J17" s="38" t="s">
        <v>1</v>
      </c>
      <c r="K17" s="46" t="s">
        <v>1</v>
      </c>
    </row>
    <row r="18" spans="1:11" ht="63.75">
      <c r="A18" s="8" t="s">
        <v>7</v>
      </c>
      <c r="B18" s="45">
        <f>'[1]Исходные'!C7</f>
        <v>55</v>
      </c>
      <c r="C18" s="37">
        <v>10</v>
      </c>
      <c r="D18" s="38"/>
      <c r="E18" s="38" t="s">
        <v>1</v>
      </c>
      <c r="F18" s="46" t="s">
        <v>1</v>
      </c>
      <c r="G18" s="45">
        <v>55</v>
      </c>
      <c r="H18" s="37">
        <v>20</v>
      </c>
      <c r="I18" s="38"/>
      <c r="J18" s="38" t="s">
        <v>1</v>
      </c>
      <c r="K18" s="46" t="s">
        <v>1</v>
      </c>
    </row>
    <row r="19" spans="1:11" ht="9" customHeight="1">
      <c r="A19" s="9"/>
      <c r="B19" s="42"/>
      <c r="C19" s="43"/>
      <c r="D19" s="38"/>
      <c r="E19" s="38"/>
      <c r="F19" s="44"/>
      <c r="G19" s="42"/>
      <c r="H19" s="43"/>
      <c r="I19" s="38"/>
      <c r="J19" s="38"/>
      <c r="K19" s="44"/>
    </row>
    <row r="20" spans="1:11" ht="51">
      <c r="A20" s="8" t="s">
        <v>33</v>
      </c>
      <c r="B20" s="47" t="s">
        <v>1</v>
      </c>
      <c r="C20" s="48" t="s">
        <v>1</v>
      </c>
      <c r="D20" s="49" t="s">
        <v>1</v>
      </c>
      <c r="E20" s="49" t="s">
        <v>1</v>
      </c>
      <c r="F20" s="50">
        <f>AVERAGE(F22:F24)</f>
        <v>2</v>
      </c>
      <c r="G20" s="47" t="s">
        <v>1</v>
      </c>
      <c r="H20" s="48" t="s">
        <v>1</v>
      </c>
      <c r="I20" s="49" t="s">
        <v>1</v>
      </c>
      <c r="J20" s="49" t="s">
        <v>1</v>
      </c>
      <c r="K20" s="50">
        <v>2</v>
      </c>
    </row>
    <row r="21" spans="1:11" ht="15.75">
      <c r="A21" s="8" t="s">
        <v>8</v>
      </c>
      <c r="B21" s="42"/>
      <c r="C21" s="43"/>
      <c r="D21" s="38"/>
      <c r="E21" s="38"/>
      <c r="F21" s="44"/>
      <c r="G21" s="42"/>
      <c r="H21" s="43"/>
      <c r="I21" s="38"/>
      <c r="J21" s="38"/>
      <c r="K21" s="44"/>
    </row>
    <row r="22" spans="1:11" ht="51">
      <c r="A22" s="8" t="s">
        <v>34</v>
      </c>
      <c r="B22" s="45">
        <v>1</v>
      </c>
      <c r="C22" s="37">
        <v>1</v>
      </c>
      <c r="D22" s="38">
        <f aca="true" t="shared" si="0" ref="D22:D28">IF(C22=0,IF(B22=0,100,120),B22/C22*100)</f>
        <v>100</v>
      </c>
      <c r="E22" s="38" t="s">
        <v>23</v>
      </c>
      <c r="F22" s="39">
        <f>IF(OR(AND(D22&lt;80,E22="прямая"),AND(D22&gt;120,E22="обратная")),3,IF(OR(AND(D22&gt;120,E22="прямая"),AND(D22&lt;80,E22="обратная")),1,2))</f>
        <v>2</v>
      </c>
      <c r="G22" s="45">
        <v>1</v>
      </c>
      <c r="H22" s="37">
        <v>1</v>
      </c>
      <c r="I22" s="38">
        <v>100</v>
      </c>
      <c r="J22" s="38" t="s">
        <v>23</v>
      </c>
      <c r="K22" s="39">
        <v>2</v>
      </c>
    </row>
    <row r="23" spans="1:11" ht="78.75" customHeight="1">
      <c r="A23" s="9" t="s">
        <v>35</v>
      </c>
      <c r="B23" s="45">
        <v>1</v>
      </c>
      <c r="C23" s="37">
        <v>1</v>
      </c>
      <c r="D23" s="38">
        <f t="shared" si="0"/>
        <v>100</v>
      </c>
      <c r="E23" s="38" t="s">
        <v>23</v>
      </c>
      <c r="F23" s="39">
        <f>IF(OR(AND(D23&lt;80,E23="прямая"),AND(D23&gt;120,E23="обратная")),3,IF(OR(AND(D23&gt;120,E23="прямая"),AND(D23&lt;80,E23="обратная")),1,2))</f>
        <v>2</v>
      </c>
      <c r="G23" s="45">
        <v>1</v>
      </c>
      <c r="H23" s="37">
        <v>1</v>
      </c>
      <c r="I23" s="38">
        <v>100</v>
      </c>
      <c r="J23" s="38" t="s">
        <v>23</v>
      </c>
      <c r="K23" s="39">
        <v>2</v>
      </c>
    </row>
    <row r="24" spans="1:11" ht="81" customHeight="1">
      <c r="A24" s="9" t="s">
        <v>36</v>
      </c>
      <c r="B24" s="45">
        <v>1</v>
      </c>
      <c r="C24" s="48">
        <v>1</v>
      </c>
      <c r="D24" s="38">
        <f t="shared" si="0"/>
        <v>100</v>
      </c>
      <c r="E24" s="38" t="s">
        <v>23</v>
      </c>
      <c r="F24" s="39">
        <f>IF(OR(AND(D24&lt;80,E24="прямая"),AND(D24&gt;120,E24="обратная")),3,IF(OR(AND(D24&gt;120,E24="прямая"),AND(D24&lt;80,E24="обратная")),1,2))</f>
        <v>2</v>
      </c>
      <c r="G24" s="45">
        <v>1</v>
      </c>
      <c r="H24" s="48">
        <v>1</v>
      </c>
      <c r="I24" s="38">
        <v>100</v>
      </c>
      <c r="J24" s="38" t="s">
        <v>23</v>
      </c>
      <c r="K24" s="39">
        <v>2</v>
      </c>
    </row>
    <row r="25" spans="1:11" ht="9" customHeight="1">
      <c r="A25" s="8"/>
      <c r="B25" s="47"/>
      <c r="C25" s="48"/>
      <c r="D25" s="38"/>
      <c r="E25" s="38"/>
      <c r="F25" s="39"/>
      <c r="G25" s="47"/>
      <c r="H25" s="48"/>
      <c r="I25" s="38"/>
      <c r="J25" s="38"/>
      <c r="K25" s="39"/>
    </row>
    <row r="26" spans="1:11" ht="89.25">
      <c r="A26" s="8" t="s">
        <v>37</v>
      </c>
      <c r="B26" s="45">
        <v>1</v>
      </c>
      <c r="C26" s="37">
        <v>1</v>
      </c>
      <c r="D26" s="38">
        <f t="shared" si="0"/>
        <v>100</v>
      </c>
      <c r="E26" s="38" t="s">
        <v>23</v>
      </c>
      <c r="F26" s="39">
        <f>IF(OR(AND(D26&lt;80,E26="прямая"),AND(D26&gt;120,E26="обратная")),3,IF(OR(AND(D26&gt;120,E26="прямая"),AND(D26&lt;80,E26="обратная")),1,2))</f>
        <v>2</v>
      </c>
      <c r="G26" s="45">
        <v>1</v>
      </c>
      <c r="H26" s="37">
        <v>1</v>
      </c>
      <c r="I26" s="38">
        <v>100</v>
      </c>
      <c r="J26" s="38" t="s">
        <v>23</v>
      </c>
      <c r="K26" s="39">
        <v>2</v>
      </c>
    </row>
    <row r="27" spans="1:11" ht="10.5" customHeight="1">
      <c r="A27" s="8"/>
      <c r="B27" s="47"/>
      <c r="C27" s="48"/>
      <c r="D27" s="38"/>
      <c r="E27" s="38"/>
      <c r="F27" s="39"/>
      <c r="G27" s="47"/>
      <c r="H27" s="48"/>
      <c r="I27" s="38"/>
      <c r="J27" s="38"/>
      <c r="K27" s="39"/>
    </row>
    <row r="28" spans="1:11" ht="102">
      <c r="A28" s="8" t="s">
        <v>38</v>
      </c>
      <c r="B28" s="45">
        <v>1</v>
      </c>
      <c r="C28" s="37">
        <v>1</v>
      </c>
      <c r="D28" s="38">
        <f t="shared" si="0"/>
        <v>100</v>
      </c>
      <c r="E28" s="38" t="s">
        <v>23</v>
      </c>
      <c r="F28" s="39">
        <f>IF(OR(AND(D28&lt;80,E28="прямая"),AND(D28&gt;120,E28="обратная")),3,IF(OR(AND(D28&gt;120,E28="прямая"),AND(D28&lt;80,E28="обратная")),1,2))</f>
        <v>2</v>
      </c>
      <c r="G28" s="45">
        <v>1</v>
      </c>
      <c r="H28" s="37">
        <v>1</v>
      </c>
      <c r="I28" s="38">
        <v>100</v>
      </c>
      <c r="J28" s="38" t="s">
        <v>23</v>
      </c>
      <c r="K28" s="39">
        <v>2</v>
      </c>
    </row>
    <row r="29" spans="1:11" ht="11.25" customHeight="1">
      <c r="A29" s="8"/>
      <c r="B29" s="42"/>
      <c r="C29" s="43"/>
      <c r="D29" s="38"/>
      <c r="E29" s="38"/>
      <c r="F29" s="39"/>
      <c r="G29" s="42"/>
      <c r="H29" s="43"/>
      <c r="I29" s="38"/>
      <c r="J29" s="38"/>
      <c r="K29" s="39"/>
    </row>
    <row r="30" spans="1:11" ht="66" customHeight="1">
      <c r="A30" s="8" t="s">
        <v>9</v>
      </c>
      <c r="B30" s="47" t="s">
        <v>1</v>
      </c>
      <c r="C30" s="48" t="s">
        <v>1</v>
      </c>
      <c r="D30" s="38" t="s">
        <v>1</v>
      </c>
      <c r="E30" s="38" t="s">
        <v>1</v>
      </c>
      <c r="F30" s="39">
        <f>F32/1</f>
        <v>1</v>
      </c>
      <c r="G30" s="47" t="s">
        <v>1</v>
      </c>
      <c r="H30" s="48" t="s">
        <v>1</v>
      </c>
      <c r="I30" s="38" t="s">
        <v>1</v>
      </c>
      <c r="J30" s="38" t="s">
        <v>1</v>
      </c>
      <c r="K30" s="39">
        <v>1</v>
      </c>
    </row>
    <row r="31" spans="1:11" ht="16.5" customHeight="1">
      <c r="A31" s="8" t="s">
        <v>39</v>
      </c>
      <c r="B31" s="42"/>
      <c r="C31" s="43"/>
      <c r="D31" s="38"/>
      <c r="E31" s="38"/>
      <c r="F31" s="44"/>
      <c r="G31" s="42"/>
      <c r="H31" s="43"/>
      <c r="I31" s="38"/>
      <c r="J31" s="38"/>
      <c r="K31" s="44"/>
    </row>
    <row r="32" spans="1:11" ht="105.75" customHeight="1">
      <c r="A32" s="9" t="s">
        <v>10</v>
      </c>
      <c r="B32" s="51">
        <f>100*'[1]Исходные'!C8/'[1]Исходные'!C9</f>
        <v>0.1850481125092524</v>
      </c>
      <c r="C32" s="52">
        <v>8.36</v>
      </c>
      <c r="D32" s="38">
        <f>IF(C32=0,IF(B32=0,100,120),B32/C32*100)</f>
        <v>2.213494168770962</v>
      </c>
      <c r="E32" s="38" t="s">
        <v>24</v>
      </c>
      <c r="F32" s="39">
        <f>IF(OR(AND(D32&lt;80,E32="прямая"),AND(D32&gt;120,E32="обратная")),3,IF(OR(AND(D32&gt;120,E32="прямая"),AND(D32&lt;80,E32="обратная")),1,2))</f>
        <v>1</v>
      </c>
      <c r="G32" s="51">
        <v>0.11536982438148956</v>
      </c>
      <c r="H32" s="52">
        <v>1.012</v>
      </c>
      <c r="I32" s="38">
        <v>11.400180274850747</v>
      </c>
      <c r="J32" s="38" t="s">
        <v>24</v>
      </c>
      <c r="K32" s="39">
        <v>1</v>
      </c>
    </row>
    <row r="33" spans="1:11" ht="66.75" customHeight="1">
      <c r="A33" s="8" t="s">
        <v>40</v>
      </c>
      <c r="B33" s="47" t="s">
        <v>1</v>
      </c>
      <c r="C33" s="48" t="s">
        <v>1</v>
      </c>
      <c r="D33" s="49" t="s">
        <v>1</v>
      </c>
      <c r="E33" s="49" t="s">
        <v>1</v>
      </c>
      <c r="F33" s="39">
        <f>AVERAGE(F35:F36)</f>
        <v>1.5</v>
      </c>
      <c r="G33" s="47" t="s">
        <v>1</v>
      </c>
      <c r="H33" s="48" t="s">
        <v>1</v>
      </c>
      <c r="I33" s="49" t="s">
        <v>1</v>
      </c>
      <c r="J33" s="49" t="s">
        <v>1</v>
      </c>
      <c r="K33" s="39">
        <v>2</v>
      </c>
    </row>
    <row r="34" spans="1:11" ht="12.75" customHeight="1">
      <c r="A34" s="8" t="s">
        <v>5</v>
      </c>
      <c r="B34" s="47"/>
      <c r="C34" s="48"/>
      <c r="D34" s="38"/>
      <c r="E34" s="38"/>
      <c r="F34" s="39"/>
      <c r="G34" s="47"/>
      <c r="H34" s="48"/>
      <c r="I34" s="38"/>
      <c r="J34" s="38"/>
      <c r="K34" s="39"/>
    </row>
    <row r="35" spans="1:11" ht="93.75" customHeight="1">
      <c r="A35" s="9" t="s">
        <v>41</v>
      </c>
      <c r="B35" s="51">
        <f>100*'[1]Исходные'!C13/'[1]Исходные'!C14</f>
        <v>13.631390971395476</v>
      </c>
      <c r="C35" s="52">
        <v>39.34</v>
      </c>
      <c r="D35" s="38">
        <f>IF(C35=0,IF(B35=0,100,120),B35/C35*100)</f>
        <v>34.650205824594494</v>
      </c>
      <c r="E35" s="38" t="s">
        <v>24</v>
      </c>
      <c r="F35" s="39">
        <f>IF(OR(AND(D35&lt;80,E35="прямая"),AND(D35&gt;120,E35="обратная")),3,IF(OR(AND(D35&gt;120,E35="прямая"),AND(D35&lt;80,E35="обратная")),1,2))</f>
        <v>1</v>
      </c>
      <c r="G35" s="51">
        <v>14.410240445364147</v>
      </c>
      <c r="H35" s="52">
        <v>8.61</v>
      </c>
      <c r="I35" s="38">
        <v>167.3663234072491</v>
      </c>
      <c r="J35" s="38" t="s">
        <v>24</v>
      </c>
      <c r="K35" s="39">
        <v>3</v>
      </c>
    </row>
    <row r="36" spans="1:11" ht="117.75" customHeight="1">
      <c r="A36" s="9" t="s">
        <v>42</v>
      </c>
      <c r="B36" s="45">
        <f>100*'[1]Исходные'!C15/'[1]Исходные'!C16</f>
        <v>0</v>
      </c>
      <c r="C36" s="62">
        <v>0</v>
      </c>
      <c r="D36" s="38">
        <f>IF(C36=0,IF(B36=0,100,120),B36/C36*100)</f>
        <v>100</v>
      </c>
      <c r="E36" s="38" t="s">
        <v>24</v>
      </c>
      <c r="F36" s="39">
        <f>IF(OR(AND(D36&lt;80,E36="прямая"),AND(D36&gt;120,E36="обратная")),3,IF(OR(AND(D36&gt;120,E36="прямая"),AND(D36&lt;80,E36="обратная")),1,2))</f>
        <v>2</v>
      </c>
      <c r="G36" s="45">
        <v>0</v>
      </c>
      <c r="H36" s="53">
        <v>0.00282</v>
      </c>
      <c r="I36" s="38">
        <v>0</v>
      </c>
      <c r="J36" s="38" t="s">
        <v>24</v>
      </c>
      <c r="K36" s="39">
        <v>1</v>
      </c>
    </row>
    <row r="37" spans="1:11" ht="27.75" customHeight="1" thickBot="1">
      <c r="A37" s="10" t="s">
        <v>43</v>
      </c>
      <c r="B37" s="86" t="s">
        <v>1</v>
      </c>
      <c r="C37" s="87" t="s">
        <v>1</v>
      </c>
      <c r="D37" s="88" t="s">
        <v>1</v>
      </c>
      <c r="E37" s="88" t="s">
        <v>1</v>
      </c>
      <c r="F37" s="89">
        <f>AVERAGE(F10,F20,F26,F28,F30,F33)</f>
        <v>1.5833333333333333</v>
      </c>
      <c r="G37" s="32" t="s">
        <v>1</v>
      </c>
      <c r="H37" s="33" t="s">
        <v>1</v>
      </c>
      <c r="I37" s="34" t="s">
        <v>1</v>
      </c>
      <c r="J37" s="34" t="s">
        <v>1</v>
      </c>
      <c r="K37" s="35">
        <v>1.75</v>
      </c>
    </row>
    <row r="41" s="20" customFormat="1" ht="24" customHeight="1">
      <c r="A41" s="22" t="s">
        <v>79</v>
      </c>
    </row>
    <row r="42" s="20" customFormat="1" ht="57.75" customHeight="1">
      <c r="A42" s="28" t="s">
        <v>80</v>
      </c>
    </row>
    <row r="43" s="20" customFormat="1" ht="21.75" customHeight="1">
      <c r="A43" s="21"/>
    </row>
    <row r="44" s="20" customFormat="1" ht="51.75" customHeight="1">
      <c r="A44" s="27" t="s">
        <v>81</v>
      </c>
    </row>
    <row r="45" s="20" customFormat="1" ht="20.25">
      <c r="A45" s="21"/>
    </row>
  </sheetData>
  <sheetProtection/>
  <protectedRanges>
    <protectedRange sqref="G12:G36" name="Диапазон1_5"/>
    <protectedRange sqref="H12:H36" name="Диапазон1_2_3"/>
    <protectedRange sqref="B12:B36" name="Диапазон1_1"/>
    <protectedRange sqref="C12:C36" name="Диапазон1_2"/>
  </protectedRanges>
  <mergeCells count="11">
    <mergeCell ref="B7:C7"/>
    <mergeCell ref="D7:D8"/>
    <mergeCell ref="B6:F6"/>
    <mergeCell ref="G6:K6"/>
    <mergeCell ref="A6:A8"/>
    <mergeCell ref="G7:H7"/>
    <mergeCell ref="I7:I8"/>
    <mergeCell ref="K7:K8"/>
    <mergeCell ref="J7:J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view="pageBreakPreview" zoomScale="75" zoomScaleNormal="80" zoomScaleSheetLayoutView="75" zoomScalePageLayoutView="0" workbookViewId="0" topLeftCell="A1">
      <pane xSplit="1" ySplit="9" topLeftCell="B3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40" sqref="Q40"/>
    </sheetView>
  </sheetViews>
  <sheetFormatPr defaultColWidth="9.00390625" defaultRowHeight="12.75"/>
  <cols>
    <col min="1" max="1" width="31.625" style="4" customWidth="1"/>
    <col min="2" max="11" width="8.25390625" style="0" customWidth="1"/>
  </cols>
  <sheetData>
    <row r="2" s="1" customFormat="1" ht="14.25">
      <c r="A2" s="3" t="s">
        <v>75</v>
      </c>
    </row>
    <row r="3" s="1" customFormat="1" ht="12.75">
      <c r="A3" s="2"/>
    </row>
    <row r="4" s="1" customFormat="1" ht="12.75">
      <c r="A4" s="2"/>
    </row>
    <row r="5" s="1" customFormat="1" ht="13.5" thickBot="1">
      <c r="A5" s="2"/>
    </row>
    <row r="6" spans="1:11" ht="12.75">
      <c r="A6" s="176" t="s">
        <v>11</v>
      </c>
      <c r="B6" s="173" t="s">
        <v>77</v>
      </c>
      <c r="C6" s="174"/>
      <c r="D6" s="174"/>
      <c r="E6" s="174"/>
      <c r="F6" s="175"/>
      <c r="G6" s="178" t="s">
        <v>78</v>
      </c>
      <c r="H6" s="174"/>
      <c r="I6" s="174"/>
      <c r="J6" s="174"/>
      <c r="K6" s="175"/>
    </row>
    <row r="7" spans="1:11" ht="13.5" customHeight="1">
      <c r="A7" s="176"/>
      <c r="B7" s="168" t="s">
        <v>4</v>
      </c>
      <c r="C7" s="169"/>
      <c r="D7" s="170" t="s">
        <v>25</v>
      </c>
      <c r="E7" s="170" t="s">
        <v>26</v>
      </c>
      <c r="F7" s="172" t="s">
        <v>2</v>
      </c>
      <c r="G7" s="177" t="s">
        <v>4</v>
      </c>
      <c r="H7" s="169"/>
      <c r="I7" s="170" t="s">
        <v>25</v>
      </c>
      <c r="J7" s="170" t="s">
        <v>26</v>
      </c>
      <c r="K7" s="172" t="s">
        <v>2</v>
      </c>
    </row>
    <row r="8" spans="1:11" ht="12.75" customHeight="1">
      <c r="A8" s="176"/>
      <c r="B8" s="25" t="s">
        <v>44</v>
      </c>
      <c r="C8" s="26" t="s">
        <v>45</v>
      </c>
      <c r="D8" s="171"/>
      <c r="E8" s="170"/>
      <c r="F8" s="172"/>
      <c r="G8" s="117" t="s">
        <v>44</v>
      </c>
      <c r="H8" s="24" t="s">
        <v>45</v>
      </c>
      <c r="I8" s="171"/>
      <c r="J8" s="170"/>
      <c r="K8" s="172"/>
    </row>
    <row r="9" spans="1:11" ht="13.5" customHeight="1" thickBot="1">
      <c r="A9" s="12">
        <v>1</v>
      </c>
      <c r="B9" s="110">
        <v>2</v>
      </c>
      <c r="C9" s="111">
        <v>3</v>
      </c>
      <c r="D9" s="111">
        <v>4</v>
      </c>
      <c r="E9" s="111">
        <v>5</v>
      </c>
      <c r="F9" s="112">
        <v>6</v>
      </c>
      <c r="G9" s="117">
        <v>2</v>
      </c>
      <c r="H9" s="24">
        <v>3</v>
      </c>
      <c r="I9" s="24">
        <v>4</v>
      </c>
      <c r="J9" s="24">
        <v>5</v>
      </c>
      <c r="K9" s="19">
        <v>6</v>
      </c>
    </row>
    <row r="10" spans="1:11" ht="127.5">
      <c r="A10" s="9" t="s">
        <v>46</v>
      </c>
      <c r="B10" s="92" t="s">
        <v>1</v>
      </c>
      <c r="C10" s="92" t="s">
        <v>1</v>
      </c>
      <c r="D10" s="97" t="s">
        <v>1</v>
      </c>
      <c r="E10" s="92" t="s">
        <v>1</v>
      </c>
      <c r="F10" s="39"/>
      <c r="G10" s="102" t="s">
        <v>1</v>
      </c>
      <c r="H10" s="54" t="s">
        <v>1</v>
      </c>
      <c r="I10" s="55" t="s">
        <v>1</v>
      </c>
      <c r="J10" s="54" t="s">
        <v>1</v>
      </c>
      <c r="K10" s="56">
        <v>1</v>
      </c>
    </row>
    <row r="11" spans="1:11" ht="12.75">
      <c r="A11" s="9" t="s">
        <v>5</v>
      </c>
      <c r="B11" s="58"/>
      <c r="C11" s="58"/>
      <c r="D11" s="59"/>
      <c r="E11" s="58"/>
      <c r="F11" s="60"/>
      <c r="G11" s="103"/>
      <c r="H11" s="58"/>
      <c r="I11" s="59"/>
      <c r="J11" s="58"/>
      <c r="K11" s="60"/>
    </row>
    <row r="12" spans="1:11" ht="51">
      <c r="A12" s="9" t="s">
        <v>47</v>
      </c>
      <c r="B12" s="92" t="s">
        <v>1</v>
      </c>
      <c r="C12" s="37"/>
      <c r="D12" s="92" t="s">
        <v>1</v>
      </c>
      <c r="E12" s="92" t="s">
        <v>1</v>
      </c>
      <c r="F12" s="118" t="s">
        <v>1</v>
      </c>
      <c r="G12" s="104">
        <v>7.41271676300578</v>
      </c>
      <c r="H12" s="61">
        <v>35</v>
      </c>
      <c r="I12" s="62">
        <v>21.179190751445084</v>
      </c>
      <c r="J12" s="63" t="s">
        <v>24</v>
      </c>
      <c r="K12" s="64">
        <v>1</v>
      </c>
    </row>
    <row r="13" spans="1:11" ht="76.5">
      <c r="A13" s="9" t="s">
        <v>48</v>
      </c>
      <c r="B13" s="92" t="s">
        <v>1</v>
      </c>
      <c r="C13" s="37"/>
      <c r="D13" s="92" t="s">
        <v>1</v>
      </c>
      <c r="E13" s="92" t="s">
        <v>1</v>
      </c>
      <c r="F13" s="118" t="s">
        <v>1</v>
      </c>
      <c r="G13" s="104">
        <v>35.64503816793893</v>
      </c>
      <c r="H13" s="61">
        <v>327</v>
      </c>
      <c r="I13" s="62">
        <v>10.900623292947685</v>
      </c>
      <c r="J13" s="63" t="s">
        <v>24</v>
      </c>
      <c r="K13" s="64">
        <v>1</v>
      </c>
    </row>
    <row r="14" spans="1:11" ht="15.75">
      <c r="A14" s="9"/>
      <c r="B14" s="92"/>
      <c r="C14" s="92"/>
      <c r="D14" s="92"/>
      <c r="E14" s="92"/>
      <c r="F14" s="93"/>
      <c r="G14" s="105"/>
      <c r="H14" s="63"/>
      <c r="I14" s="63"/>
      <c r="J14" s="63"/>
      <c r="K14" s="66"/>
    </row>
    <row r="15" spans="1:11" ht="51">
      <c r="A15" s="9" t="s">
        <v>49</v>
      </c>
      <c r="B15" s="92" t="s">
        <v>1</v>
      </c>
      <c r="C15" s="92" t="s">
        <v>1</v>
      </c>
      <c r="D15" s="92" t="s">
        <v>1</v>
      </c>
      <c r="E15" s="92" t="s">
        <v>1</v>
      </c>
      <c r="F15" s="39">
        <f>IF(B17="-",AVERAGE(F18,F21),AVERAGE(F17,F18,F21))</f>
        <v>0.5833333333333334</v>
      </c>
      <c r="G15" s="105" t="s">
        <v>1</v>
      </c>
      <c r="H15" s="63" t="s">
        <v>1</v>
      </c>
      <c r="I15" s="63" t="s">
        <v>1</v>
      </c>
      <c r="J15" s="63" t="s">
        <v>1</v>
      </c>
      <c r="K15" s="67">
        <v>0.4166666666666667</v>
      </c>
    </row>
    <row r="16" spans="1:11" ht="12.75">
      <c r="A16" s="9" t="s">
        <v>5</v>
      </c>
      <c r="B16" s="58"/>
      <c r="C16" s="58"/>
      <c r="D16" s="58"/>
      <c r="E16" s="58"/>
      <c r="F16" s="60"/>
      <c r="G16" s="103"/>
      <c r="H16" s="58"/>
      <c r="I16" s="58"/>
      <c r="J16" s="58"/>
      <c r="K16" s="60"/>
    </row>
    <row r="17" spans="1:11" ht="76.5">
      <c r="A17" s="9" t="s">
        <v>50</v>
      </c>
      <c r="B17" s="113">
        <f>IF('[1]Исходные'!C21=0,"-",'[1]Исходные'!C21/'[1]Исходные'!C22)</f>
        <v>17</v>
      </c>
      <c r="C17" s="92">
        <v>22</v>
      </c>
      <c r="D17" s="38">
        <f>IF(C17=0,IF(B17=0,100,120),B17/C17*100)</f>
        <v>77.27272727272727</v>
      </c>
      <c r="E17" s="92" t="s">
        <v>24</v>
      </c>
      <c r="F17" s="39">
        <f>IF(OR(AND(D17&lt;80,E17="прямая"),AND(D17&gt;120,E17="обратная")),0.75,IF(OR(AND(D17&gt;120,E17="прямая"),AND(D17&lt;80,E17="обратная")),0.25,0.5))</f>
        <v>0.25</v>
      </c>
      <c r="G17" s="104">
        <v>2.5</v>
      </c>
      <c r="H17" s="61">
        <v>25</v>
      </c>
      <c r="I17" s="62">
        <v>0</v>
      </c>
      <c r="J17" s="63" t="s">
        <v>24</v>
      </c>
      <c r="K17" s="64">
        <v>0.25</v>
      </c>
    </row>
    <row r="18" spans="1:11" s="16" customFormat="1" ht="51">
      <c r="A18" s="15" t="s">
        <v>51</v>
      </c>
      <c r="B18" s="92" t="s">
        <v>1</v>
      </c>
      <c r="C18" s="92" t="s">
        <v>1</v>
      </c>
      <c r="D18" s="38" t="s">
        <v>1</v>
      </c>
      <c r="E18" s="92" t="s">
        <v>24</v>
      </c>
      <c r="F18" s="39">
        <f>AVERAGE(F19:F20)</f>
        <v>0.75</v>
      </c>
      <c r="G18" s="105" t="s">
        <v>1</v>
      </c>
      <c r="H18" s="63" t="s">
        <v>1</v>
      </c>
      <c r="I18" s="62" t="s">
        <v>1</v>
      </c>
      <c r="J18" s="63" t="s">
        <v>24</v>
      </c>
      <c r="K18" s="64">
        <v>0.75</v>
      </c>
    </row>
    <row r="19" spans="1:11" s="16" customFormat="1" ht="63.75">
      <c r="A19" s="15" t="s">
        <v>52</v>
      </c>
      <c r="B19" s="114">
        <f>'[1]Исходные'!C23/'[1]Исходные'!C24</f>
        <v>59.56207674943567</v>
      </c>
      <c r="C19" s="92">
        <v>19</v>
      </c>
      <c r="D19" s="38">
        <f>IF(C19=0,IF(B19=0,100,120),B19/C19*100)</f>
        <v>313.48461447071406</v>
      </c>
      <c r="E19" s="92" t="s">
        <v>24</v>
      </c>
      <c r="F19" s="39">
        <f>IF(OR(AND(D19&lt;80,E19="прямая"),AND(D19&gt;120,E19="обратная")),0.75,IF(OR(AND(D19&gt;120,E19="прямая"),AND(D19&lt;80,E19="обратная")),0.25,0.5))</f>
        <v>0.75</v>
      </c>
      <c r="G19" s="104">
        <v>40.15066225165563</v>
      </c>
      <c r="H19" s="61">
        <v>18</v>
      </c>
      <c r="I19" s="62">
        <v>223.0592347314202</v>
      </c>
      <c r="J19" s="63" t="s">
        <v>24</v>
      </c>
      <c r="K19" s="64">
        <v>0.75</v>
      </c>
    </row>
    <row r="20" spans="1:11" s="16" customFormat="1" ht="31.5">
      <c r="A20" s="15" t="s">
        <v>12</v>
      </c>
      <c r="B20" s="114">
        <f>'[1]Исходные'!C25/'[1]Исходные'!C26</f>
        <v>37.43971631205674</v>
      </c>
      <c r="C20" s="92">
        <v>22</v>
      </c>
      <c r="D20" s="38">
        <f>IF(C20=0,IF(B20=0,100,120),B20/C20*100)</f>
        <v>170.180528691167</v>
      </c>
      <c r="E20" s="92" t="s">
        <v>24</v>
      </c>
      <c r="F20" s="39">
        <f>IF(OR(AND(D20&lt;80,E20="прямая"),AND(D20&gt;120,E20="обратная")),0.75,IF(OR(AND(D20&gt;120,E20="прямая"),AND(D20&lt;80,E20="обратная")),0.25,0.5))</f>
        <v>0.75</v>
      </c>
      <c r="G20" s="104">
        <v>38.417910447761194</v>
      </c>
      <c r="H20" s="61">
        <v>29</v>
      </c>
      <c r="I20" s="62">
        <v>132.47555326814205</v>
      </c>
      <c r="J20" s="63" t="s">
        <v>24</v>
      </c>
      <c r="K20" s="64">
        <v>0.75</v>
      </c>
    </row>
    <row r="21" spans="1:11" ht="127.5">
      <c r="A21" s="9" t="s">
        <v>53</v>
      </c>
      <c r="B21" s="115">
        <f>'[1]Исходные'!C27/('[1]Исходные'!C28+'[1]Исходные'!C29)*100</f>
        <v>3.4482758620689653</v>
      </c>
      <c r="C21" s="96">
        <v>2.5</v>
      </c>
      <c r="D21" s="38">
        <f>IF(C21=0,IF(B21=0,100,120),B21/C21*100)</f>
        <v>137.9310344827586</v>
      </c>
      <c r="E21" s="92" t="s">
        <v>24</v>
      </c>
      <c r="F21" s="39">
        <f>IF(OR(AND(D21&lt;80,E21="прямая"),AND(D21&gt;120,E21="обратная")),0.75,IF(OR(AND(D21&gt;120,E21="прямая"),AND(D21&lt;80,E21="обратная")),0.25,0.5))</f>
        <v>0.75</v>
      </c>
      <c r="G21" s="104">
        <v>0</v>
      </c>
      <c r="H21" s="68">
        <v>0.377</v>
      </c>
      <c r="I21" s="62">
        <v>0</v>
      </c>
      <c r="J21" s="63" t="s">
        <v>24</v>
      </c>
      <c r="K21" s="64">
        <v>0.25</v>
      </c>
    </row>
    <row r="22" spans="1:11" ht="12.75">
      <c r="A22" s="9"/>
      <c r="B22" s="58"/>
      <c r="C22" s="58"/>
      <c r="D22" s="58"/>
      <c r="E22" s="58"/>
      <c r="F22" s="60"/>
      <c r="G22" s="103"/>
      <c r="H22" s="58"/>
      <c r="I22" s="58"/>
      <c r="J22" s="58"/>
      <c r="K22" s="60"/>
    </row>
    <row r="23" spans="1:11" ht="51">
      <c r="A23" s="9" t="s">
        <v>13</v>
      </c>
      <c r="B23" s="92" t="s">
        <v>1</v>
      </c>
      <c r="C23" s="92" t="s">
        <v>1</v>
      </c>
      <c r="D23" s="92" t="s">
        <v>1</v>
      </c>
      <c r="E23" s="92" t="s">
        <v>1</v>
      </c>
      <c r="F23" s="118" t="s">
        <v>1</v>
      </c>
      <c r="G23" s="105" t="s">
        <v>1</v>
      </c>
      <c r="H23" s="63" t="s">
        <v>1</v>
      </c>
      <c r="I23" s="63" t="s">
        <v>1</v>
      </c>
      <c r="J23" s="63" t="s">
        <v>1</v>
      </c>
      <c r="K23" s="64">
        <v>0.2</v>
      </c>
    </row>
    <row r="24" spans="1:11" ht="12.75">
      <c r="A24" s="9" t="s">
        <v>39</v>
      </c>
      <c r="B24" s="58"/>
      <c r="C24" s="58"/>
      <c r="D24" s="58"/>
      <c r="E24" s="58"/>
      <c r="F24" s="60"/>
      <c r="G24" s="103"/>
      <c r="H24" s="58"/>
      <c r="I24" s="58"/>
      <c r="J24" s="58"/>
      <c r="K24" s="60"/>
    </row>
    <row r="25" spans="1:11" ht="204">
      <c r="A25" s="9" t="s">
        <v>54</v>
      </c>
      <c r="B25" s="92" t="s">
        <v>1</v>
      </c>
      <c r="C25" s="92"/>
      <c r="D25" s="92" t="s">
        <v>1</v>
      </c>
      <c r="E25" s="92" t="s">
        <v>1</v>
      </c>
      <c r="F25" s="118" t="s">
        <v>1</v>
      </c>
      <c r="G25" s="106">
        <v>0.16910935738444194</v>
      </c>
      <c r="H25" s="68">
        <v>0</v>
      </c>
      <c r="I25" s="62">
        <v>120</v>
      </c>
      <c r="J25" s="63" t="s">
        <v>24</v>
      </c>
      <c r="K25" s="64">
        <v>0.2</v>
      </c>
    </row>
    <row r="26" spans="1:11" ht="63.75">
      <c r="A26" s="9" t="s">
        <v>55</v>
      </c>
      <c r="B26" s="92" t="s">
        <v>1</v>
      </c>
      <c r="C26" s="92" t="s">
        <v>1</v>
      </c>
      <c r="D26" s="92" t="s">
        <v>1</v>
      </c>
      <c r="E26" s="92" t="s">
        <v>1</v>
      </c>
      <c r="F26" s="118" t="s">
        <v>1</v>
      </c>
      <c r="G26" s="105" t="s">
        <v>1</v>
      </c>
      <c r="H26" s="63" t="s">
        <v>1</v>
      </c>
      <c r="I26" s="63" t="s">
        <v>1</v>
      </c>
      <c r="J26" s="63" t="s">
        <v>1</v>
      </c>
      <c r="K26" s="64">
        <v>0.2</v>
      </c>
    </row>
    <row r="27" spans="1:11" ht="140.25">
      <c r="A27" s="9" t="s">
        <v>14</v>
      </c>
      <c r="B27" s="92" t="s">
        <v>1</v>
      </c>
      <c r="C27" s="37"/>
      <c r="D27" s="92" t="s">
        <v>1</v>
      </c>
      <c r="E27" s="92" t="s">
        <v>1</v>
      </c>
      <c r="F27" s="118" t="s">
        <v>1</v>
      </c>
      <c r="G27" s="104">
        <v>0</v>
      </c>
      <c r="H27" s="61">
        <v>0</v>
      </c>
      <c r="I27" s="62">
        <v>100</v>
      </c>
      <c r="J27" s="63" t="s">
        <v>24</v>
      </c>
      <c r="K27" s="64">
        <v>0.2</v>
      </c>
    </row>
    <row r="28" spans="1:11" ht="15.75">
      <c r="A28" s="9"/>
      <c r="B28" s="113"/>
      <c r="C28" s="92"/>
      <c r="D28" s="97"/>
      <c r="E28" s="92"/>
      <c r="F28" s="93"/>
      <c r="G28" s="106"/>
      <c r="H28" s="63"/>
      <c r="I28" s="69"/>
      <c r="J28" s="63"/>
      <c r="K28" s="66"/>
    </row>
    <row r="29" spans="1:11" ht="63.75">
      <c r="A29" s="9" t="s">
        <v>15</v>
      </c>
      <c r="B29" s="92" t="s">
        <v>1</v>
      </c>
      <c r="C29" s="92" t="s">
        <v>1</v>
      </c>
      <c r="D29" s="92" t="s">
        <v>1</v>
      </c>
      <c r="E29" s="92" t="s">
        <v>1</v>
      </c>
      <c r="F29" s="39">
        <f>F30</f>
        <v>0.25</v>
      </c>
      <c r="G29" s="105" t="s">
        <v>1</v>
      </c>
      <c r="H29" s="63" t="s">
        <v>1</v>
      </c>
      <c r="I29" s="63" t="s">
        <v>1</v>
      </c>
      <c r="J29" s="63" t="s">
        <v>1</v>
      </c>
      <c r="K29" s="64">
        <v>0.25</v>
      </c>
    </row>
    <row r="30" spans="1:11" ht="76.5">
      <c r="A30" s="9" t="s">
        <v>16</v>
      </c>
      <c r="B30" s="116">
        <f>100*'[1]Исходные'!C34/'[1]Исходные'!C35</f>
        <v>0.326650146429376</v>
      </c>
      <c r="C30" s="96">
        <v>1.76</v>
      </c>
      <c r="D30" s="38">
        <f>IF(C30=0,IF(B30=0,100,120),B30/C30*100)</f>
        <v>18.55966741076</v>
      </c>
      <c r="E30" s="92" t="s">
        <v>24</v>
      </c>
      <c r="F30" s="39">
        <f>IF(OR(AND(D30&lt;80,E30="прямая"),AND(D30&gt;120,E30="обратная")),0.75,IF(AND(D30&gt;80,D30&lt;120),0.5,0.25))</f>
        <v>0.25</v>
      </c>
      <c r="G30" s="107">
        <v>0.08240701741534968</v>
      </c>
      <c r="H30" s="68">
        <v>0.75</v>
      </c>
      <c r="I30" s="62">
        <v>10.987602322046625</v>
      </c>
      <c r="J30" s="63" t="s">
        <v>24</v>
      </c>
      <c r="K30" s="64">
        <v>0.25</v>
      </c>
    </row>
    <row r="31" spans="1:11" ht="15.75">
      <c r="A31" s="9"/>
      <c r="B31" s="113"/>
      <c r="C31" s="92"/>
      <c r="D31" s="97"/>
      <c r="E31" s="92"/>
      <c r="F31" s="93"/>
      <c r="G31" s="106"/>
      <c r="H31" s="63"/>
      <c r="I31" s="69"/>
      <c r="J31" s="63"/>
      <c r="K31" s="66"/>
    </row>
    <row r="32" spans="1:11" ht="51">
      <c r="A32" s="9" t="s">
        <v>17</v>
      </c>
      <c r="B32" s="113" t="s">
        <v>1</v>
      </c>
      <c r="C32" s="92" t="s">
        <v>1</v>
      </c>
      <c r="D32" s="97" t="s">
        <v>1</v>
      </c>
      <c r="E32" s="92" t="s">
        <v>1</v>
      </c>
      <c r="F32" s="39">
        <f>AVERAGE(F34:F35)</f>
        <v>0.5</v>
      </c>
      <c r="G32" s="106" t="s">
        <v>1</v>
      </c>
      <c r="H32" s="63" t="s">
        <v>1</v>
      </c>
      <c r="I32" s="69" t="s">
        <v>1</v>
      </c>
      <c r="J32" s="63" t="s">
        <v>1</v>
      </c>
      <c r="K32" s="64">
        <v>0.625</v>
      </c>
    </row>
    <row r="33" spans="1:11" ht="15.75">
      <c r="A33" s="9" t="s">
        <v>5</v>
      </c>
      <c r="B33" s="113"/>
      <c r="C33" s="92"/>
      <c r="D33" s="97"/>
      <c r="E33" s="92"/>
      <c r="F33" s="93"/>
      <c r="G33" s="106"/>
      <c r="H33" s="63"/>
      <c r="I33" s="69"/>
      <c r="J33" s="63"/>
      <c r="K33" s="66"/>
    </row>
    <row r="34" spans="1:11" ht="89.25">
      <c r="A34" s="9" t="s">
        <v>56</v>
      </c>
      <c r="B34" s="113">
        <v>1</v>
      </c>
      <c r="C34" s="92">
        <v>1</v>
      </c>
      <c r="D34" s="38">
        <f>IF(C34=0,IF(B34=0,100,120),B34/C34*100)</f>
        <v>100</v>
      </c>
      <c r="E34" s="92" t="s">
        <v>23</v>
      </c>
      <c r="F34" s="39">
        <f>IF(OR(AND(D34&lt;80,E34="прямая"),AND(D34&gt;120,E34="обратная")),0.75,IF(OR(AND(D34&gt;120,E34="прямая"),AND(D34&lt;80,E34="обратная")),0.25,0.5))</f>
        <v>0.5</v>
      </c>
      <c r="G34" s="104">
        <v>1</v>
      </c>
      <c r="H34" s="61">
        <v>1</v>
      </c>
      <c r="I34" s="62">
        <v>100</v>
      </c>
      <c r="J34" s="63" t="s">
        <v>23</v>
      </c>
      <c r="K34" s="64">
        <v>0.5</v>
      </c>
    </row>
    <row r="35" spans="1:11" ht="127.5">
      <c r="A35" s="9" t="s">
        <v>57</v>
      </c>
      <c r="B35" s="114">
        <f>100*'[1]Исходные'!C36/'[1]Исходные'!C37</f>
        <v>0.6894314218509205</v>
      </c>
      <c r="C35" s="96">
        <v>0.67585</v>
      </c>
      <c r="D35" s="38">
        <f>IF(C35=0,IF(B35=0,100,120),B35/C35*100)</f>
        <v>102.00953197468678</v>
      </c>
      <c r="E35" s="92" t="s">
        <v>24</v>
      </c>
      <c r="F35" s="39">
        <f>IF(OR(AND(D35&lt;80,E35="прямая"),AND(D35&gt;120,E35="обратная")),0.75,IF(OR(AND(D35&gt;120,E35="прямая"),AND(D35&lt;80,E35="обратная")),0.25,0.5))</f>
        <v>0.5</v>
      </c>
      <c r="G35" s="108">
        <v>1.5208034433285509</v>
      </c>
      <c r="H35" s="70">
        <v>0.0066</v>
      </c>
      <c r="I35" s="62">
        <v>23042.47641406895</v>
      </c>
      <c r="J35" s="63" t="s">
        <v>24</v>
      </c>
      <c r="K35" s="64">
        <v>0.75</v>
      </c>
    </row>
    <row r="36" spans="1:11" ht="63.75">
      <c r="A36" s="9" t="s">
        <v>18</v>
      </c>
      <c r="B36" s="92" t="s">
        <v>1</v>
      </c>
      <c r="C36" s="92" t="s">
        <v>1</v>
      </c>
      <c r="D36" s="97" t="s">
        <v>1</v>
      </c>
      <c r="E36" s="92" t="s">
        <v>1</v>
      </c>
      <c r="F36" s="39">
        <f>F37</f>
        <v>0.2</v>
      </c>
      <c r="G36" s="105" t="s">
        <v>1</v>
      </c>
      <c r="H36" s="63" t="s">
        <v>1</v>
      </c>
      <c r="I36" s="69" t="s">
        <v>1</v>
      </c>
      <c r="J36" s="63" t="s">
        <v>1</v>
      </c>
      <c r="K36" s="64">
        <v>0.2</v>
      </c>
    </row>
    <row r="37" spans="1:11" ht="89.25">
      <c r="A37" s="9" t="s">
        <v>58</v>
      </c>
      <c r="B37" s="113">
        <f>100*'[1]Исходные'!C38/'[1]Исходные'!C39</f>
        <v>0</v>
      </c>
      <c r="C37" s="92">
        <v>0</v>
      </c>
      <c r="D37" s="38">
        <f>IF(C37=0,IF(B37=0,100,120),B37/C37*100)</f>
        <v>100</v>
      </c>
      <c r="E37" s="92" t="s">
        <v>24</v>
      </c>
      <c r="F37" s="39">
        <f>IF(OR(AND(D37&lt;80,E37="прямая"),AND(D37&gt;120,E37="обратная")),0.3,IF(OR(AND(D37&gt;120,E37="прямая"),AND(D37&lt;80,E37="обратная")),0.1,0.2))</f>
        <v>0.2</v>
      </c>
      <c r="G37" s="104">
        <v>0</v>
      </c>
      <c r="H37" s="61">
        <v>0</v>
      </c>
      <c r="I37" s="62">
        <v>100</v>
      </c>
      <c r="J37" s="63" t="s">
        <v>24</v>
      </c>
      <c r="K37" s="64">
        <v>0.2</v>
      </c>
    </row>
    <row r="38" spans="1:11" ht="26.25" thickBot="1">
      <c r="A38" s="9" t="s">
        <v>59</v>
      </c>
      <c r="B38" s="100" t="s">
        <v>1</v>
      </c>
      <c r="C38" s="100" t="s">
        <v>1</v>
      </c>
      <c r="D38" s="100" t="s">
        <v>1</v>
      </c>
      <c r="E38" s="100" t="s">
        <v>1</v>
      </c>
      <c r="F38" s="101">
        <f>ROUND(AVERAGE(F10,F15,F23,F26,F29,F32,F36),3)</f>
        <v>0.383</v>
      </c>
      <c r="G38" s="109" t="s">
        <v>1</v>
      </c>
      <c r="H38" s="72" t="s">
        <v>1</v>
      </c>
      <c r="I38" s="72" t="s">
        <v>1</v>
      </c>
      <c r="J38" s="72" t="s">
        <v>1</v>
      </c>
      <c r="K38" s="73">
        <v>0.413</v>
      </c>
    </row>
    <row r="42" s="20" customFormat="1" ht="20.25">
      <c r="A42" s="21"/>
    </row>
    <row r="43" s="20" customFormat="1" ht="24" customHeight="1">
      <c r="A43" s="22" t="s">
        <v>79</v>
      </c>
    </row>
    <row r="44" s="20" customFormat="1" ht="43.5" customHeight="1">
      <c r="A44" s="28" t="s">
        <v>80</v>
      </c>
    </row>
    <row r="45" s="20" customFormat="1" ht="20.25">
      <c r="A45" s="21"/>
    </row>
    <row r="46" s="20" customFormat="1" ht="51.75" customHeight="1">
      <c r="A46" s="27" t="s">
        <v>82</v>
      </c>
    </row>
    <row r="47" s="20" customFormat="1" ht="20.25">
      <c r="A47" s="21"/>
    </row>
  </sheetData>
  <sheetProtection/>
  <mergeCells count="11">
    <mergeCell ref="B7:C7"/>
    <mergeCell ref="D7:D8"/>
    <mergeCell ref="B6:F6"/>
    <mergeCell ref="G6:K6"/>
    <mergeCell ref="A6:A8"/>
    <mergeCell ref="G7:H7"/>
    <mergeCell ref="I7:I8"/>
    <mergeCell ref="J7:J8"/>
    <mergeCell ref="K7:K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view="pageBreakPreview" zoomScale="95" zoomScaleNormal="70" zoomScaleSheetLayoutView="95" zoomScalePageLayoutView="0" workbookViewId="0" topLeftCell="A1">
      <pane xSplit="1" ySplit="9" topLeftCell="B3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1" sqref="C11"/>
    </sheetView>
  </sheetViews>
  <sheetFormatPr defaultColWidth="9.00390625" defaultRowHeight="12.75"/>
  <cols>
    <col min="1" max="1" width="31.625" style="4" customWidth="1"/>
    <col min="2" max="4" width="8.25390625" style="0" customWidth="1"/>
    <col min="5" max="5" width="9.375" style="0" customWidth="1"/>
    <col min="6" max="9" width="8.25390625" style="0" customWidth="1"/>
    <col min="10" max="10" width="9.875" style="0" customWidth="1"/>
    <col min="11" max="11" width="8.25390625" style="0" customWidth="1"/>
  </cols>
  <sheetData>
    <row r="2" s="1" customFormat="1" ht="14.25">
      <c r="A2" s="13" t="s">
        <v>76</v>
      </c>
    </row>
    <row r="3" s="1" customFormat="1" ht="12.75">
      <c r="A3" s="2"/>
    </row>
    <row r="4" s="1" customFormat="1" ht="12.75">
      <c r="A4" s="2"/>
    </row>
    <row r="5" s="1" customFormat="1" ht="13.5" thickBot="1">
      <c r="A5" s="2"/>
    </row>
    <row r="6" spans="1:11" ht="12.75">
      <c r="A6" s="176" t="s">
        <v>11</v>
      </c>
      <c r="B6" s="173" t="s">
        <v>77</v>
      </c>
      <c r="C6" s="174"/>
      <c r="D6" s="174"/>
      <c r="E6" s="174"/>
      <c r="F6" s="175"/>
      <c r="G6" s="173" t="s">
        <v>78</v>
      </c>
      <c r="H6" s="174"/>
      <c r="I6" s="174"/>
      <c r="J6" s="174"/>
      <c r="K6" s="175"/>
    </row>
    <row r="7" spans="1:11" ht="13.5" customHeight="1">
      <c r="A7" s="176"/>
      <c r="B7" s="168" t="s">
        <v>4</v>
      </c>
      <c r="C7" s="169"/>
      <c r="D7" s="170" t="s">
        <v>25</v>
      </c>
      <c r="E7" s="170" t="s">
        <v>26</v>
      </c>
      <c r="F7" s="172" t="s">
        <v>2</v>
      </c>
      <c r="G7" s="168" t="s">
        <v>4</v>
      </c>
      <c r="H7" s="169"/>
      <c r="I7" s="170" t="s">
        <v>25</v>
      </c>
      <c r="J7" s="170" t="s">
        <v>26</v>
      </c>
      <c r="K7" s="172" t="s">
        <v>2</v>
      </c>
    </row>
    <row r="8" spans="1:11" ht="12.75" customHeight="1">
      <c r="A8" s="176"/>
      <c r="B8" s="23" t="s">
        <v>44</v>
      </c>
      <c r="C8" s="24" t="s">
        <v>45</v>
      </c>
      <c r="D8" s="171"/>
      <c r="E8" s="170"/>
      <c r="F8" s="172"/>
      <c r="G8" s="23" t="s">
        <v>44</v>
      </c>
      <c r="H8" s="24" t="s">
        <v>45</v>
      </c>
      <c r="I8" s="171"/>
      <c r="J8" s="170"/>
      <c r="K8" s="172"/>
    </row>
    <row r="9" spans="1:11" ht="15" customHeight="1" thickBot="1">
      <c r="A9" s="7">
        <v>1</v>
      </c>
      <c r="B9" s="23">
        <v>2</v>
      </c>
      <c r="C9" s="24">
        <v>3</v>
      </c>
      <c r="D9" s="24">
        <v>4</v>
      </c>
      <c r="E9" s="24">
        <v>5</v>
      </c>
      <c r="F9" s="19">
        <v>6</v>
      </c>
      <c r="G9" s="23">
        <v>2</v>
      </c>
      <c r="H9" s="24">
        <v>3</v>
      </c>
      <c r="I9" s="24">
        <v>4</v>
      </c>
      <c r="J9" s="24">
        <v>5</v>
      </c>
      <c r="K9" s="19">
        <v>6</v>
      </c>
    </row>
    <row r="10" spans="1:11" ht="89.25">
      <c r="A10" s="10" t="s">
        <v>60</v>
      </c>
      <c r="B10" s="74">
        <v>1</v>
      </c>
      <c r="C10" s="90">
        <v>1</v>
      </c>
      <c r="D10" s="119">
        <v>100</v>
      </c>
      <c r="E10" s="119" t="s">
        <v>23</v>
      </c>
      <c r="F10" s="39">
        <v>2</v>
      </c>
      <c r="G10" s="74">
        <v>1</v>
      </c>
      <c r="H10" s="54">
        <v>1</v>
      </c>
      <c r="I10" s="75">
        <v>100</v>
      </c>
      <c r="J10" s="75" t="s">
        <v>23</v>
      </c>
      <c r="K10" s="56">
        <v>2</v>
      </c>
    </row>
    <row r="11" spans="1:11" ht="15.75">
      <c r="A11" s="10"/>
      <c r="B11" s="91"/>
      <c r="C11" s="92"/>
      <c r="D11" s="120"/>
      <c r="E11" s="121"/>
      <c r="F11" s="93"/>
      <c r="G11" s="65"/>
      <c r="H11" s="63"/>
      <c r="I11" s="76"/>
      <c r="J11" s="77"/>
      <c r="K11" s="66"/>
    </row>
    <row r="12" spans="1:11" ht="25.5">
      <c r="A12" s="10" t="s">
        <v>19</v>
      </c>
      <c r="B12" s="91" t="s">
        <v>1</v>
      </c>
      <c r="C12" s="92" t="s">
        <v>1</v>
      </c>
      <c r="D12" s="97" t="s">
        <v>1</v>
      </c>
      <c r="E12" s="97" t="s">
        <v>1</v>
      </c>
      <c r="F12" s="50">
        <v>1.5</v>
      </c>
      <c r="G12" s="65" t="s">
        <v>1</v>
      </c>
      <c r="H12" s="63" t="s">
        <v>1</v>
      </c>
      <c r="I12" s="69" t="s">
        <v>1</v>
      </c>
      <c r="J12" s="69" t="s">
        <v>1</v>
      </c>
      <c r="K12" s="67">
        <v>2.1666666666666665</v>
      </c>
    </row>
    <row r="13" spans="1:11" ht="12.75">
      <c r="A13" s="10" t="s">
        <v>5</v>
      </c>
      <c r="B13" s="57"/>
      <c r="C13" s="58"/>
      <c r="D13" s="78"/>
      <c r="E13" s="79"/>
      <c r="F13" s="60"/>
      <c r="G13" s="57"/>
      <c r="H13" s="58"/>
      <c r="I13" s="78"/>
      <c r="J13" s="79"/>
      <c r="K13" s="60"/>
    </row>
    <row r="14" spans="1:11" ht="89.25">
      <c r="A14" s="10" t="s">
        <v>61</v>
      </c>
      <c r="B14" s="95">
        <v>1.617159591928684</v>
      </c>
      <c r="C14" s="96">
        <v>6.41</v>
      </c>
      <c r="D14" s="38">
        <v>25.228698782038755</v>
      </c>
      <c r="E14" s="38" t="s">
        <v>24</v>
      </c>
      <c r="F14" s="39">
        <v>1</v>
      </c>
      <c r="G14" s="80">
        <v>1.4045818301682935</v>
      </c>
      <c r="H14" s="69">
        <v>7.64</v>
      </c>
      <c r="I14" s="62">
        <v>18.384578928904364</v>
      </c>
      <c r="J14" s="62" t="s">
        <v>24</v>
      </c>
      <c r="K14" s="64">
        <v>1</v>
      </c>
    </row>
    <row r="15" spans="1:11" ht="114.75">
      <c r="A15" s="10" t="s">
        <v>62</v>
      </c>
      <c r="B15" s="122">
        <v>80</v>
      </c>
      <c r="C15" s="96">
        <v>100</v>
      </c>
      <c r="D15" s="38">
        <v>80</v>
      </c>
      <c r="E15" s="38" t="s">
        <v>23</v>
      </c>
      <c r="F15" s="39">
        <v>2</v>
      </c>
      <c r="G15" s="51">
        <v>67.66623207301173</v>
      </c>
      <c r="H15" s="68">
        <v>100</v>
      </c>
      <c r="I15" s="62">
        <v>67.66623207301173</v>
      </c>
      <c r="J15" s="62" t="s">
        <v>23</v>
      </c>
      <c r="K15" s="64">
        <v>3</v>
      </c>
    </row>
    <row r="16" spans="1:11" ht="127.5">
      <c r="A16" s="10" t="s">
        <v>63</v>
      </c>
      <c r="B16" s="123">
        <v>0</v>
      </c>
      <c r="C16" s="96">
        <v>32.17</v>
      </c>
      <c r="D16" s="38">
        <v>0</v>
      </c>
      <c r="E16" s="38" t="s">
        <v>24</v>
      </c>
      <c r="F16" s="39">
        <v>1</v>
      </c>
      <c r="G16" s="80">
        <v>12.138728323699421</v>
      </c>
      <c r="H16" s="68">
        <v>3.69</v>
      </c>
      <c r="I16" s="62">
        <v>328.9628272005263</v>
      </c>
      <c r="J16" s="62" t="s">
        <v>24</v>
      </c>
      <c r="K16" s="64">
        <v>3</v>
      </c>
    </row>
    <row r="17" spans="1:11" ht="127.5">
      <c r="A17" s="10" t="s">
        <v>64</v>
      </c>
      <c r="B17" s="124">
        <v>0.027354938370932964</v>
      </c>
      <c r="C17" s="125">
        <v>0.00505</v>
      </c>
      <c r="D17" s="38">
        <v>541.6819479392666</v>
      </c>
      <c r="E17" s="38" t="s">
        <v>24</v>
      </c>
      <c r="F17" s="39">
        <v>3</v>
      </c>
      <c r="G17" s="81">
        <v>0</v>
      </c>
      <c r="H17" s="63">
        <v>0</v>
      </c>
      <c r="I17" s="62">
        <v>100</v>
      </c>
      <c r="J17" s="62" t="s">
        <v>24</v>
      </c>
      <c r="K17" s="64">
        <v>2</v>
      </c>
    </row>
    <row r="18" spans="1:11" ht="89.25">
      <c r="A18" s="10" t="s">
        <v>65</v>
      </c>
      <c r="B18" s="98">
        <v>1.345219322241174</v>
      </c>
      <c r="C18" s="126">
        <v>0.17</v>
      </c>
      <c r="D18" s="38">
        <v>791.3054836712787</v>
      </c>
      <c r="E18" s="38" t="s">
        <v>23</v>
      </c>
      <c r="F18" s="39">
        <v>1</v>
      </c>
      <c r="G18" s="51">
        <v>1.12256670390243</v>
      </c>
      <c r="H18" s="68">
        <v>0.302</v>
      </c>
      <c r="I18" s="62">
        <v>371.7108291067649</v>
      </c>
      <c r="J18" s="62" t="s">
        <v>23</v>
      </c>
      <c r="K18" s="64">
        <v>1</v>
      </c>
    </row>
    <row r="19" spans="1:11" ht="63.75">
      <c r="A19" s="10" t="s">
        <v>66</v>
      </c>
      <c r="B19" s="94">
        <v>19</v>
      </c>
      <c r="C19" s="37">
        <v>10</v>
      </c>
      <c r="D19" s="38">
        <v>190</v>
      </c>
      <c r="E19" s="38" t="s">
        <v>23</v>
      </c>
      <c r="F19" s="39">
        <v>1</v>
      </c>
      <c r="G19" s="36">
        <v>5</v>
      </c>
      <c r="H19" s="61">
        <v>11</v>
      </c>
      <c r="I19" s="62">
        <v>45.45454545454545</v>
      </c>
      <c r="J19" s="62" t="s">
        <v>23</v>
      </c>
      <c r="K19" s="64">
        <v>3</v>
      </c>
    </row>
    <row r="20" spans="1:11" ht="15.75">
      <c r="A20" s="10"/>
      <c r="B20" s="91"/>
      <c r="C20" s="92"/>
      <c r="D20" s="78"/>
      <c r="E20" s="121"/>
      <c r="F20" s="93"/>
      <c r="G20" s="65"/>
      <c r="H20" s="63"/>
      <c r="I20" s="78"/>
      <c r="J20" s="77"/>
      <c r="K20" s="66"/>
    </row>
    <row r="21" spans="1:11" s="16" customFormat="1" ht="38.25">
      <c r="A21" s="17" t="s">
        <v>67</v>
      </c>
      <c r="B21" s="91" t="s">
        <v>1</v>
      </c>
      <c r="C21" s="92" t="s">
        <v>1</v>
      </c>
      <c r="D21" s="92" t="s">
        <v>1</v>
      </c>
      <c r="E21" s="92" t="s">
        <v>1</v>
      </c>
      <c r="F21" s="127">
        <v>2.3333333333333335</v>
      </c>
      <c r="G21" s="65" t="s">
        <v>1</v>
      </c>
      <c r="H21" s="63" t="s">
        <v>1</v>
      </c>
      <c r="I21" s="63" t="s">
        <v>1</v>
      </c>
      <c r="J21" s="63" t="s">
        <v>1</v>
      </c>
      <c r="K21" s="64">
        <v>2.666666666666667</v>
      </c>
    </row>
    <row r="22" spans="1:11" ht="15.75">
      <c r="A22" s="10" t="s">
        <v>5</v>
      </c>
      <c r="B22" s="91"/>
      <c r="C22" s="92"/>
      <c r="D22" s="78"/>
      <c r="E22" s="121"/>
      <c r="F22" s="93"/>
      <c r="G22" s="65"/>
      <c r="H22" s="63"/>
      <c r="I22" s="78"/>
      <c r="J22" s="77"/>
      <c r="K22" s="66"/>
    </row>
    <row r="23" spans="1:11" ht="51">
      <c r="A23" s="10" t="s">
        <v>68</v>
      </c>
      <c r="B23" s="122">
        <v>28.077459825204397</v>
      </c>
      <c r="C23" s="37">
        <v>13</v>
      </c>
      <c r="D23" s="38">
        <v>215.98046019387996</v>
      </c>
      <c r="E23" s="38" t="s">
        <v>24</v>
      </c>
      <c r="F23" s="39">
        <v>3</v>
      </c>
      <c r="G23" s="36">
        <v>24.17325560211332</v>
      </c>
      <c r="H23" s="61">
        <v>11</v>
      </c>
      <c r="I23" s="62">
        <v>219.7568691101211</v>
      </c>
      <c r="J23" s="62" t="s">
        <v>24</v>
      </c>
      <c r="K23" s="64">
        <v>3</v>
      </c>
    </row>
    <row r="24" spans="1:11" s="16" customFormat="1" ht="76.5">
      <c r="A24" s="17" t="s">
        <v>69</v>
      </c>
      <c r="B24" s="91" t="s">
        <v>1</v>
      </c>
      <c r="C24" s="92" t="s">
        <v>1</v>
      </c>
      <c r="D24" s="38" t="s">
        <v>1</v>
      </c>
      <c r="E24" s="38"/>
      <c r="F24" s="127">
        <v>1.6666666666666667</v>
      </c>
      <c r="G24" s="65" t="s">
        <v>1</v>
      </c>
      <c r="H24" s="63" t="s">
        <v>1</v>
      </c>
      <c r="I24" s="62" t="s">
        <v>1</v>
      </c>
      <c r="J24" s="62"/>
      <c r="K24" s="64">
        <v>2.3333333333333335</v>
      </c>
    </row>
    <row r="25" spans="1:11" ht="25.5">
      <c r="A25" s="10" t="s">
        <v>20</v>
      </c>
      <c r="B25" s="98">
        <v>6.518734356905376</v>
      </c>
      <c r="C25" s="126">
        <v>1.74</v>
      </c>
      <c r="D25" s="38">
        <v>374.6399055692745</v>
      </c>
      <c r="E25" s="38" t="s">
        <v>23</v>
      </c>
      <c r="F25" s="39">
        <v>1</v>
      </c>
      <c r="G25" s="80">
        <v>3.7523293598644427</v>
      </c>
      <c r="H25" s="63">
        <v>2.27</v>
      </c>
      <c r="I25" s="62">
        <v>165.30085285746443</v>
      </c>
      <c r="J25" s="62" t="s">
        <v>23</v>
      </c>
      <c r="K25" s="64">
        <v>1</v>
      </c>
    </row>
    <row r="26" spans="1:11" ht="38.25">
      <c r="A26" s="10" t="s">
        <v>21</v>
      </c>
      <c r="B26" s="128">
        <v>0.10833426724943031</v>
      </c>
      <c r="C26" s="129">
        <v>0.061</v>
      </c>
      <c r="D26" s="38">
        <v>177.5971594252956</v>
      </c>
      <c r="E26" s="38" t="s">
        <v>23</v>
      </c>
      <c r="F26" s="39">
        <v>1</v>
      </c>
      <c r="G26" s="45">
        <v>0</v>
      </c>
      <c r="H26" s="82">
        <v>0.052</v>
      </c>
      <c r="I26" s="62">
        <v>0</v>
      </c>
      <c r="J26" s="62" t="s">
        <v>23</v>
      </c>
      <c r="K26" s="64">
        <v>3</v>
      </c>
    </row>
    <row r="27" spans="1:11" ht="25.5">
      <c r="A27" s="10" t="s">
        <v>70</v>
      </c>
      <c r="B27" s="94">
        <v>0</v>
      </c>
      <c r="C27" s="129">
        <v>0.061</v>
      </c>
      <c r="D27" s="38">
        <v>0</v>
      </c>
      <c r="E27" s="38" t="s">
        <v>23</v>
      </c>
      <c r="F27" s="39">
        <v>3</v>
      </c>
      <c r="G27" s="36">
        <v>0</v>
      </c>
      <c r="H27" s="63">
        <v>0.052</v>
      </c>
      <c r="I27" s="62">
        <v>0</v>
      </c>
      <c r="J27" s="62" t="s">
        <v>23</v>
      </c>
      <c r="K27" s="64">
        <v>3</v>
      </c>
    </row>
    <row r="28" spans="1:11" ht="15.75">
      <c r="A28" s="10"/>
      <c r="B28" s="91"/>
      <c r="C28" s="92"/>
      <c r="D28" s="78"/>
      <c r="E28" s="121"/>
      <c r="F28" s="93"/>
      <c r="G28" s="65"/>
      <c r="H28" s="63"/>
      <c r="I28" s="78"/>
      <c r="J28" s="77"/>
      <c r="K28" s="66"/>
    </row>
    <row r="29" spans="1:11" ht="38.25">
      <c r="A29" s="10" t="s">
        <v>22</v>
      </c>
      <c r="B29" s="91" t="s">
        <v>1</v>
      </c>
      <c r="C29" s="92" t="s">
        <v>1</v>
      </c>
      <c r="D29" s="92" t="s">
        <v>1</v>
      </c>
      <c r="E29" s="92" t="s">
        <v>1</v>
      </c>
      <c r="F29" s="39">
        <v>3</v>
      </c>
      <c r="G29" s="65" t="s">
        <v>1</v>
      </c>
      <c r="H29" s="63" t="s">
        <v>1</v>
      </c>
      <c r="I29" s="63" t="s">
        <v>1</v>
      </c>
      <c r="J29" s="63" t="s">
        <v>1</v>
      </c>
      <c r="K29" s="64">
        <v>2</v>
      </c>
    </row>
    <row r="30" spans="1:11" ht="76.5">
      <c r="A30" s="10" t="s">
        <v>3</v>
      </c>
      <c r="B30" s="98">
        <v>2.194586686174104</v>
      </c>
      <c r="C30" s="96">
        <v>1.46</v>
      </c>
      <c r="D30" s="38">
        <v>150.31415658726738</v>
      </c>
      <c r="E30" s="38" t="s">
        <v>24</v>
      </c>
      <c r="F30" s="39">
        <v>3</v>
      </c>
      <c r="G30" s="51">
        <v>2.254791431792559</v>
      </c>
      <c r="H30" s="61">
        <v>0</v>
      </c>
      <c r="I30" s="62">
        <v>120</v>
      </c>
      <c r="J30" s="62" t="s">
        <v>24</v>
      </c>
      <c r="K30" s="64">
        <v>2</v>
      </c>
    </row>
    <row r="31" spans="1:11" ht="15.75">
      <c r="A31" s="10"/>
      <c r="B31" s="57"/>
      <c r="C31" s="58"/>
      <c r="D31" s="78"/>
      <c r="E31" s="121"/>
      <c r="F31" s="60"/>
      <c r="G31" s="57"/>
      <c r="H31" s="58"/>
      <c r="I31" s="78"/>
      <c r="J31" s="77"/>
      <c r="K31" s="60"/>
    </row>
    <row r="32" spans="1:11" ht="76.5">
      <c r="A32" s="10" t="s">
        <v>0</v>
      </c>
      <c r="B32" s="91" t="s">
        <v>1</v>
      </c>
      <c r="C32" s="92" t="s">
        <v>1</v>
      </c>
      <c r="D32" s="92" t="s">
        <v>1</v>
      </c>
      <c r="E32" s="92" t="s">
        <v>1</v>
      </c>
      <c r="F32" s="39" t="s">
        <v>1</v>
      </c>
      <c r="G32" s="65" t="s">
        <v>1</v>
      </c>
      <c r="H32" s="63" t="s">
        <v>1</v>
      </c>
      <c r="I32" s="63" t="s">
        <v>1</v>
      </c>
      <c r="J32" s="63" t="s">
        <v>1</v>
      </c>
      <c r="K32" s="64" t="s">
        <v>1</v>
      </c>
    </row>
    <row r="33" spans="1:11" ht="15.75">
      <c r="A33" s="10" t="s">
        <v>5</v>
      </c>
      <c r="B33" s="91"/>
      <c r="C33" s="92"/>
      <c r="D33" s="120"/>
      <c r="E33" s="121"/>
      <c r="F33" s="93"/>
      <c r="G33" s="65"/>
      <c r="H33" s="63"/>
      <c r="I33" s="76"/>
      <c r="J33" s="77"/>
      <c r="K33" s="66"/>
    </row>
    <row r="34" spans="1:11" ht="86.25" customHeight="1">
      <c r="A34" s="10" t="s">
        <v>71</v>
      </c>
      <c r="B34" s="130" t="s">
        <v>1</v>
      </c>
      <c r="C34" s="92">
        <v>0.448</v>
      </c>
      <c r="D34" s="38" t="s">
        <v>1</v>
      </c>
      <c r="E34" s="38" t="s">
        <v>24</v>
      </c>
      <c r="F34" s="39">
        <v>3</v>
      </c>
      <c r="G34" s="51" t="s">
        <v>1</v>
      </c>
      <c r="H34" s="63">
        <v>1.18</v>
      </c>
      <c r="I34" s="62" t="s">
        <v>1</v>
      </c>
      <c r="J34" s="62" t="s">
        <v>24</v>
      </c>
      <c r="K34" s="64">
        <v>3</v>
      </c>
    </row>
    <row r="35" spans="1:11" ht="140.25">
      <c r="A35" s="10" t="s">
        <v>72</v>
      </c>
      <c r="B35" s="130" t="s">
        <v>1</v>
      </c>
      <c r="C35" s="92">
        <v>94</v>
      </c>
      <c r="D35" s="38" t="s">
        <v>1</v>
      </c>
      <c r="E35" s="38" t="s">
        <v>23</v>
      </c>
      <c r="F35" s="39">
        <v>1</v>
      </c>
      <c r="G35" s="36" t="s">
        <v>1</v>
      </c>
      <c r="H35" s="61">
        <v>42</v>
      </c>
      <c r="I35" s="62" t="s">
        <v>1</v>
      </c>
      <c r="J35" s="62" t="s">
        <v>23</v>
      </c>
      <c r="K35" s="64">
        <v>1</v>
      </c>
    </row>
    <row r="36" spans="1:11" ht="15.75">
      <c r="A36" s="10"/>
      <c r="B36" s="131"/>
      <c r="C36" s="121"/>
      <c r="D36" s="120"/>
      <c r="E36" s="121"/>
      <c r="F36" s="93"/>
      <c r="G36" s="83"/>
      <c r="H36" s="77"/>
      <c r="I36" s="76"/>
      <c r="J36" s="77"/>
      <c r="K36" s="66"/>
    </row>
    <row r="37" spans="1:11" s="16" customFormat="1" ht="26.25" thickBot="1">
      <c r="A37" s="17" t="s">
        <v>73</v>
      </c>
      <c r="B37" s="99" t="s">
        <v>1</v>
      </c>
      <c r="C37" s="100" t="s">
        <v>1</v>
      </c>
      <c r="D37" s="100" t="s">
        <v>1</v>
      </c>
      <c r="E37" s="100" t="s">
        <v>1</v>
      </c>
      <c r="F37" s="132">
        <v>2.2083333333333335</v>
      </c>
      <c r="G37" s="71" t="s">
        <v>1</v>
      </c>
      <c r="H37" s="72" t="s">
        <v>1</v>
      </c>
      <c r="I37" s="72" t="s">
        <v>1</v>
      </c>
      <c r="J37" s="72" t="s">
        <v>1</v>
      </c>
      <c r="K37" s="84">
        <v>2.208333333333333</v>
      </c>
    </row>
    <row r="41" s="18" customFormat="1" ht="34.5" customHeight="1">
      <c r="A41" s="21"/>
    </row>
    <row r="42" s="18" customFormat="1" ht="34.5" customHeight="1">
      <c r="A42" s="22" t="s">
        <v>79</v>
      </c>
    </row>
    <row r="43" s="18" customFormat="1" ht="63" customHeight="1">
      <c r="A43" s="28" t="s">
        <v>80</v>
      </c>
    </row>
    <row r="44" s="18" customFormat="1" ht="34.5" customHeight="1">
      <c r="A44" s="21"/>
    </row>
    <row r="45" s="18" customFormat="1" ht="51.75" customHeight="1">
      <c r="A45" s="27" t="s">
        <v>83</v>
      </c>
    </row>
    <row r="46" ht="15">
      <c r="A46" s="14"/>
    </row>
  </sheetData>
  <sheetProtection/>
  <mergeCells count="11">
    <mergeCell ref="B7:C7"/>
    <mergeCell ref="D7:D8"/>
    <mergeCell ref="B6:F6"/>
    <mergeCell ref="G6:K6"/>
    <mergeCell ref="A6:A8"/>
    <mergeCell ref="G7:H7"/>
    <mergeCell ref="I7:I8"/>
    <mergeCell ref="J7:J8"/>
    <mergeCell ref="K7:K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32.375" style="166" customWidth="1"/>
    <col min="2" max="2" width="13.125" style="166" customWidth="1"/>
    <col min="3" max="4" width="12.875" style="166" customWidth="1"/>
    <col min="5" max="5" width="13.75390625" style="166" customWidth="1"/>
    <col min="6" max="6" width="26.75390625" style="0" customWidth="1"/>
    <col min="7" max="7" width="14.375" style="0" customWidth="1"/>
    <col min="8" max="8" width="13.375" style="0" customWidth="1"/>
    <col min="9" max="9" width="13.25390625" style="0" customWidth="1"/>
    <col min="10" max="10" width="17.25390625" style="0" customWidth="1"/>
  </cols>
  <sheetData>
    <row r="1" spans="1:10" ht="12.75">
      <c r="A1" s="179" t="s">
        <v>11</v>
      </c>
      <c r="B1" s="182" t="s">
        <v>77</v>
      </c>
      <c r="C1" s="183"/>
      <c r="D1" s="179" t="s">
        <v>84</v>
      </c>
      <c r="E1" s="179" t="s">
        <v>26</v>
      </c>
      <c r="F1" s="179" t="s">
        <v>11</v>
      </c>
      <c r="G1" s="182" t="s">
        <v>78</v>
      </c>
      <c r="H1" s="183"/>
      <c r="I1" s="179" t="s">
        <v>84</v>
      </c>
      <c r="J1" s="179" t="s">
        <v>26</v>
      </c>
    </row>
    <row r="2" spans="1:10" ht="25.5">
      <c r="A2" s="180"/>
      <c r="B2" s="140" t="s">
        <v>85</v>
      </c>
      <c r="C2" s="134" t="s">
        <v>86</v>
      </c>
      <c r="D2" s="180"/>
      <c r="E2" s="180"/>
      <c r="F2" s="180"/>
      <c r="G2" s="140" t="s">
        <v>85</v>
      </c>
      <c r="H2" s="134" t="s">
        <v>86</v>
      </c>
      <c r="I2" s="180"/>
      <c r="J2" s="180"/>
    </row>
    <row r="3" spans="1:10" ht="25.5">
      <c r="A3" s="181"/>
      <c r="B3" s="133" t="s">
        <v>87</v>
      </c>
      <c r="C3" s="134" t="s">
        <v>88</v>
      </c>
      <c r="D3" s="181"/>
      <c r="E3" s="181"/>
      <c r="F3" s="181"/>
      <c r="G3" s="133" t="s">
        <v>87</v>
      </c>
      <c r="H3" s="134" t="s">
        <v>88</v>
      </c>
      <c r="I3" s="181"/>
      <c r="J3" s="181"/>
    </row>
    <row r="4" spans="1:10" ht="15.75" hidden="1">
      <c r="A4" s="135" t="s">
        <v>89</v>
      </c>
      <c r="B4" s="141">
        <v>1.5833333333333333</v>
      </c>
      <c r="C4" s="141">
        <v>2</v>
      </c>
      <c r="D4" s="142">
        <v>0.7916666666666666</v>
      </c>
      <c r="E4" s="142"/>
      <c r="F4" s="135" t="s">
        <v>89</v>
      </c>
      <c r="G4" s="141">
        <v>1.75</v>
      </c>
      <c r="H4" s="141">
        <v>2</v>
      </c>
      <c r="I4" s="142">
        <v>0.875</v>
      </c>
      <c r="J4" s="142"/>
    </row>
    <row r="5" spans="1:10" ht="89.25" hidden="1">
      <c r="A5" s="136" t="s">
        <v>28</v>
      </c>
      <c r="B5" s="143">
        <v>38.9937106918239</v>
      </c>
      <c r="C5" s="143">
        <v>23</v>
      </c>
      <c r="D5" s="144">
        <v>1.6953787257314739</v>
      </c>
      <c r="E5" s="145" t="s">
        <v>23</v>
      </c>
      <c r="F5" s="136" t="s">
        <v>28</v>
      </c>
      <c r="G5" s="143">
        <v>25.49019607843137</v>
      </c>
      <c r="H5" s="143">
        <v>31</v>
      </c>
      <c r="I5" s="144">
        <v>0.8222643896268184</v>
      </c>
      <c r="J5" s="145" t="s">
        <v>23</v>
      </c>
    </row>
    <row r="6" spans="1:10" ht="51" hidden="1">
      <c r="A6" s="137" t="s">
        <v>90</v>
      </c>
      <c r="B6" s="143">
        <v>33</v>
      </c>
      <c r="C6" s="143">
        <v>8</v>
      </c>
      <c r="D6" s="144">
        <v>4.125</v>
      </c>
      <c r="E6" s="145" t="s">
        <v>23</v>
      </c>
      <c r="F6" s="137" t="s">
        <v>90</v>
      </c>
      <c r="G6" s="143">
        <v>33</v>
      </c>
      <c r="H6" s="143">
        <v>9</v>
      </c>
      <c r="I6" s="144">
        <v>3.6666666666666665</v>
      </c>
      <c r="J6" s="145" t="s">
        <v>23</v>
      </c>
    </row>
    <row r="7" spans="1:10" ht="76.5" hidden="1">
      <c r="A7" s="137" t="s">
        <v>91</v>
      </c>
      <c r="B7" s="143">
        <v>1</v>
      </c>
      <c r="C7" s="143">
        <v>1</v>
      </c>
      <c r="D7" s="144">
        <v>1</v>
      </c>
      <c r="E7" s="145" t="s">
        <v>23</v>
      </c>
      <c r="F7" s="137" t="s">
        <v>91</v>
      </c>
      <c r="G7" s="143">
        <v>1</v>
      </c>
      <c r="H7" s="143">
        <v>1</v>
      </c>
      <c r="I7" s="144">
        <v>1</v>
      </c>
      <c r="J7" s="145" t="s">
        <v>23</v>
      </c>
    </row>
    <row r="8" spans="1:10" ht="51" hidden="1">
      <c r="A8" s="137" t="s">
        <v>92</v>
      </c>
      <c r="B8" s="143">
        <v>20</v>
      </c>
      <c r="C8" s="143">
        <v>12</v>
      </c>
      <c r="D8" s="144">
        <v>1.6666666666666667</v>
      </c>
      <c r="E8" s="145" t="s">
        <v>23</v>
      </c>
      <c r="F8" s="137" t="s">
        <v>92</v>
      </c>
      <c r="G8" s="143">
        <v>47</v>
      </c>
      <c r="H8" s="143">
        <v>32</v>
      </c>
      <c r="I8" s="144">
        <v>1.46875</v>
      </c>
      <c r="J8" s="145" t="s">
        <v>23</v>
      </c>
    </row>
    <row r="9" spans="1:10" ht="89.25" hidden="1">
      <c r="A9" s="137" t="s">
        <v>93</v>
      </c>
      <c r="B9" s="143">
        <v>55</v>
      </c>
      <c r="C9" s="143">
        <v>10</v>
      </c>
      <c r="D9" s="144">
        <v>5.5</v>
      </c>
      <c r="E9" s="145" t="s">
        <v>23</v>
      </c>
      <c r="F9" s="137" t="s">
        <v>93</v>
      </c>
      <c r="G9" s="143">
        <v>55</v>
      </c>
      <c r="H9" s="143">
        <v>20</v>
      </c>
      <c r="I9" s="144">
        <v>2.75</v>
      </c>
      <c r="J9" s="145" t="s">
        <v>23</v>
      </c>
    </row>
    <row r="10" spans="1:10" ht="63.75" hidden="1">
      <c r="A10" s="137" t="s">
        <v>34</v>
      </c>
      <c r="B10" s="143">
        <v>1</v>
      </c>
      <c r="C10" s="143">
        <v>1</v>
      </c>
      <c r="D10" s="144">
        <v>1</v>
      </c>
      <c r="E10" s="145" t="s">
        <v>23</v>
      </c>
      <c r="F10" s="137" t="s">
        <v>34</v>
      </c>
      <c r="G10" s="143">
        <v>1</v>
      </c>
      <c r="H10" s="143">
        <v>1</v>
      </c>
      <c r="I10" s="144">
        <v>1</v>
      </c>
      <c r="J10" s="145" t="s">
        <v>23</v>
      </c>
    </row>
    <row r="11" spans="1:10" ht="89.25" hidden="1">
      <c r="A11" s="136" t="s">
        <v>35</v>
      </c>
      <c r="B11" s="143">
        <v>1</v>
      </c>
      <c r="C11" s="143">
        <v>1</v>
      </c>
      <c r="D11" s="146">
        <v>1</v>
      </c>
      <c r="E11" s="145" t="s">
        <v>23</v>
      </c>
      <c r="F11" s="136" t="s">
        <v>35</v>
      </c>
      <c r="G11" s="143">
        <v>1</v>
      </c>
      <c r="H11" s="143">
        <v>1</v>
      </c>
      <c r="I11" s="146">
        <v>1</v>
      </c>
      <c r="J11" s="145" t="s">
        <v>23</v>
      </c>
    </row>
    <row r="12" spans="1:10" ht="89.25" hidden="1">
      <c r="A12" s="136" t="s">
        <v>36</v>
      </c>
      <c r="B12" s="143">
        <v>1</v>
      </c>
      <c r="C12" s="143">
        <v>1</v>
      </c>
      <c r="D12" s="146">
        <v>1</v>
      </c>
      <c r="E12" s="145" t="s">
        <v>23</v>
      </c>
      <c r="F12" s="136" t="s">
        <v>36</v>
      </c>
      <c r="G12" s="143">
        <v>1</v>
      </c>
      <c r="H12" s="143">
        <v>1</v>
      </c>
      <c r="I12" s="146">
        <v>1</v>
      </c>
      <c r="J12" s="145" t="s">
        <v>23</v>
      </c>
    </row>
    <row r="13" spans="1:10" ht="114.75" hidden="1">
      <c r="A13" s="137" t="s">
        <v>37</v>
      </c>
      <c r="B13" s="143">
        <v>1</v>
      </c>
      <c r="C13" s="143">
        <v>1</v>
      </c>
      <c r="D13" s="144">
        <v>1</v>
      </c>
      <c r="E13" s="145" t="s">
        <v>23</v>
      </c>
      <c r="F13" s="137" t="s">
        <v>37</v>
      </c>
      <c r="G13" s="143">
        <v>1</v>
      </c>
      <c r="H13" s="143">
        <v>1</v>
      </c>
      <c r="I13" s="144">
        <v>1</v>
      </c>
      <c r="J13" s="145" t="s">
        <v>23</v>
      </c>
    </row>
    <row r="14" spans="1:10" ht="127.5" hidden="1">
      <c r="A14" s="137" t="s">
        <v>38</v>
      </c>
      <c r="B14" s="143">
        <v>1</v>
      </c>
      <c r="C14" s="143">
        <v>1</v>
      </c>
      <c r="D14" s="144">
        <v>1</v>
      </c>
      <c r="E14" s="145" t="s">
        <v>23</v>
      </c>
      <c r="F14" s="137" t="s">
        <v>38</v>
      </c>
      <c r="G14" s="143">
        <v>1</v>
      </c>
      <c r="H14" s="143">
        <v>1</v>
      </c>
      <c r="I14" s="144">
        <v>1</v>
      </c>
      <c r="J14" s="145" t="s">
        <v>23</v>
      </c>
    </row>
    <row r="15" spans="1:10" ht="153" hidden="1">
      <c r="A15" s="136" t="s">
        <v>10</v>
      </c>
      <c r="B15" s="147">
        <v>0.1850481125092524</v>
      </c>
      <c r="C15" s="147">
        <v>8.36</v>
      </c>
      <c r="D15" s="144">
        <v>0.02213494168770962</v>
      </c>
      <c r="E15" s="145" t="s">
        <v>24</v>
      </c>
      <c r="F15" s="136" t="s">
        <v>10</v>
      </c>
      <c r="G15" s="147">
        <v>0.11536982438148956</v>
      </c>
      <c r="H15" s="158">
        <v>1.012</v>
      </c>
      <c r="I15" s="144">
        <v>0.11400180274850746</v>
      </c>
      <c r="J15" s="145" t="s">
        <v>24</v>
      </c>
    </row>
    <row r="16" spans="1:10" ht="114.75" hidden="1">
      <c r="A16" s="136" t="s">
        <v>41</v>
      </c>
      <c r="B16" s="147">
        <v>13.631390971395476</v>
      </c>
      <c r="C16" s="147">
        <v>39.34</v>
      </c>
      <c r="D16" s="144">
        <v>0.34650205824594493</v>
      </c>
      <c r="E16" s="145" t="s">
        <v>24</v>
      </c>
      <c r="F16" s="136" t="s">
        <v>41</v>
      </c>
      <c r="G16" s="147">
        <v>14.410240445364147</v>
      </c>
      <c r="H16" s="147">
        <v>8.61</v>
      </c>
      <c r="I16" s="144">
        <v>1.673663234072491</v>
      </c>
      <c r="J16" s="145" t="s">
        <v>24</v>
      </c>
    </row>
    <row r="17" spans="1:10" ht="140.25" hidden="1">
      <c r="A17" s="136" t="s">
        <v>42</v>
      </c>
      <c r="B17" s="143">
        <v>0</v>
      </c>
      <c r="C17" s="143">
        <v>0</v>
      </c>
      <c r="D17" s="146">
        <v>1</v>
      </c>
      <c r="E17" s="145" t="s">
        <v>24</v>
      </c>
      <c r="F17" s="136" t="s">
        <v>42</v>
      </c>
      <c r="G17" s="143">
        <v>0</v>
      </c>
      <c r="H17" s="143">
        <v>0.00282</v>
      </c>
      <c r="I17" s="146">
        <v>0</v>
      </c>
      <c r="J17" s="145" t="s">
        <v>24</v>
      </c>
    </row>
    <row r="18" spans="1:10" ht="15.75" hidden="1">
      <c r="A18" s="138" t="s">
        <v>94</v>
      </c>
      <c r="B18" s="141">
        <v>0.383</v>
      </c>
      <c r="C18" s="141">
        <v>0.425</v>
      </c>
      <c r="D18" s="142">
        <v>0.9011764705882354</v>
      </c>
      <c r="E18" s="148"/>
      <c r="F18" s="138" t="s">
        <v>94</v>
      </c>
      <c r="G18" s="141">
        <v>0.413</v>
      </c>
      <c r="H18" s="141">
        <v>0.586</v>
      </c>
      <c r="I18" s="142">
        <v>0.7047781569965871</v>
      </c>
      <c r="J18" s="148"/>
    </row>
    <row r="19" spans="1:10" ht="89.25" hidden="1">
      <c r="A19" s="139" t="s">
        <v>47</v>
      </c>
      <c r="B19" s="149" t="s">
        <v>1</v>
      </c>
      <c r="C19" s="149">
        <v>0</v>
      </c>
      <c r="D19" s="150" t="e">
        <v>#VALUE!</v>
      </c>
      <c r="E19" s="151" t="s">
        <v>1</v>
      </c>
      <c r="F19" s="136" t="s">
        <v>47</v>
      </c>
      <c r="G19" s="143">
        <v>7.41271676300578</v>
      </c>
      <c r="H19" s="143">
        <v>35</v>
      </c>
      <c r="I19" s="144">
        <v>0.21179190751445084</v>
      </c>
      <c r="J19" s="145" t="s">
        <v>24</v>
      </c>
    </row>
    <row r="20" spans="1:10" ht="102" hidden="1">
      <c r="A20" s="139" t="s">
        <v>48</v>
      </c>
      <c r="B20" s="149" t="s">
        <v>1</v>
      </c>
      <c r="C20" s="149">
        <v>0</v>
      </c>
      <c r="D20" s="150" t="e">
        <v>#VALUE!</v>
      </c>
      <c r="E20" s="151" t="s">
        <v>1</v>
      </c>
      <c r="F20" s="136" t="s">
        <v>48</v>
      </c>
      <c r="G20" s="143">
        <v>35.64503816793893</v>
      </c>
      <c r="H20" s="143">
        <v>327</v>
      </c>
      <c r="I20" s="144">
        <v>0.10900623292947685</v>
      </c>
      <c r="J20" s="145" t="s">
        <v>24</v>
      </c>
    </row>
    <row r="21" spans="1:10" ht="102" hidden="1">
      <c r="A21" s="136" t="s">
        <v>50</v>
      </c>
      <c r="B21" s="143">
        <v>17</v>
      </c>
      <c r="C21" s="143">
        <v>22</v>
      </c>
      <c r="D21" s="152">
        <v>0.7727272727272727</v>
      </c>
      <c r="E21" s="145" t="s">
        <v>24</v>
      </c>
      <c r="F21" s="136" t="s">
        <v>50</v>
      </c>
      <c r="G21" s="143">
        <v>2.5</v>
      </c>
      <c r="H21" s="143">
        <v>25</v>
      </c>
      <c r="I21" s="152">
        <v>0</v>
      </c>
      <c r="J21" s="145" t="s">
        <v>24</v>
      </c>
    </row>
    <row r="22" spans="1:10" ht="114.75" hidden="1">
      <c r="A22" s="136" t="s">
        <v>95</v>
      </c>
      <c r="B22" s="143">
        <v>59.56207674943567</v>
      </c>
      <c r="C22" s="143">
        <v>19</v>
      </c>
      <c r="D22" s="144">
        <v>3.1348461447071405</v>
      </c>
      <c r="E22" s="145" t="s">
        <v>24</v>
      </c>
      <c r="F22" s="136" t="s">
        <v>103</v>
      </c>
      <c r="G22" s="143">
        <v>40.15066225165563</v>
      </c>
      <c r="H22" s="143">
        <v>18</v>
      </c>
      <c r="I22" s="144">
        <v>2.230592347314202</v>
      </c>
      <c r="J22" s="145" t="s">
        <v>24</v>
      </c>
    </row>
    <row r="23" spans="1:10" ht="25.5" hidden="1">
      <c r="A23" s="136" t="s">
        <v>96</v>
      </c>
      <c r="B23" s="143">
        <v>37.43971631205674</v>
      </c>
      <c r="C23" s="143">
        <v>22</v>
      </c>
      <c r="D23" s="144">
        <v>1.70180528691167</v>
      </c>
      <c r="E23" s="145" t="s">
        <v>24</v>
      </c>
      <c r="F23" s="136" t="s">
        <v>96</v>
      </c>
      <c r="G23" s="143">
        <v>38.417910447761194</v>
      </c>
      <c r="H23" s="143">
        <v>29</v>
      </c>
      <c r="I23" s="144">
        <v>1.3247555326814204</v>
      </c>
      <c r="J23" s="145" t="s">
        <v>24</v>
      </c>
    </row>
    <row r="24" spans="1:10" ht="165.75" hidden="1">
      <c r="A24" s="136" t="s">
        <v>53</v>
      </c>
      <c r="B24" s="153">
        <v>3.4482758620689653</v>
      </c>
      <c r="C24" s="147">
        <v>2.5</v>
      </c>
      <c r="D24" s="146">
        <v>1.379310344827586</v>
      </c>
      <c r="E24" s="145" t="s">
        <v>24</v>
      </c>
      <c r="F24" s="136" t="s">
        <v>53</v>
      </c>
      <c r="G24" s="153">
        <v>0</v>
      </c>
      <c r="H24" s="143">
        <v>0.377</v>
      </c>
      <c r="I24" s="146">
        <v>0</v>
      </c>
      <c r="J24" s="145" t="s">
        <v>24</v>
      </c>
    </row>
    <row r="25" spans="1:10" ht="255" hidden="1">
      <c r="A25" s="139" t="s">
        <v>54</v>
      </c>
      <c r="B25" s="154" t="s">
        <v>1</v>
      </c>
      <c r="C25" s="154" t="s">
        <v>1</v>
      </c>
      <c r="D25" s="155" t="e">
        <v>#VALUE!</v>
      </c>
      <c r="E25" s="154" t="s">
        <v>1</v>
      </c>
      <c r="F25" s="136" t="s">
        <v>54</v>
      </c>
      <c r="G25" s="153">
        <v>0.16910935738444194</v>
      </c>
      <c r="H25" s="147">
        <v>0</v>
      </c>
      <c r="I25" s="146">
        <v>1.2</v>
      </c>
      <c r="J25" s="145" t="s">
        <v>24</v>
      </c>
    </row>
    <row r="26" spans="1:10" ht="165.75" hidden="1">
      <c r="A26" s="139" t="s">
        <v>14</v>
      </c>
      <c r="B26" s="154" t="s">
        <v>1</v>
      </c>
      <c r="C26" s="154" t="s">
        <v>1</v>
      </c>
      <c r="D26" s="155" t="e">
        <v>#VALUE!</v>
      </c>
      <c r="E26" s="154" t="s">
        <v>1</v>
      </c>
      <c r="F26" s="136" t="s">
        <v>14</v>
      </c>
      <c r="G26" s="143">
        <v>0</v>
      </c>
      <c r="H26" s="143">
        <v>0</v>
      </c>
      <c r="I26" s="146">
        <v>1</v>
      </c>
      <c r="J26" s="145" t="s">
        <v>24</v>
      </c>
    </row>
    <row r="27" spans="1:10" ht="89.25" hidden="1">
      <c r="A27" s="136" t="s">
        <v>16</v>
      </c>
      <c r="B27" s="147">
        <v>0.326650146429376</v>
      </c>
      <c r="C27" s="147">
        <v>1.76</v>
      </c>
      <c r="D27" s="144">
        <v>0.1855966741076</v>
      </c>
      <c r="E27" s="145" t="s">
        <v>24</v>
      </c>
      <c r="F27" s="136" t="s">
        <v>16</v>
      </c>
      <c r="G27" s="147">
        <v>0.08240701741534968</v>
      </c>
      <c r="H27" s="147">
        <v>0.75</v>
      </c>
      <c r="I27" s="144">
        <v>0.10987602322046625</v>
      </c>
      <c r="J27" s="145" t="s">
        <v>24</v>
      </c>
    </row>
    <row r="28" spans="1:10" ht="102" hidden="1">
      <c r="A28" s="136" t="s">
        <v>56</v>
      </c>
      <c r="B28" s="143">
        <v>1</v>
      </c>
      <c r="C28" s="143">
        <v>1</v>
      </c>
      <c r="D28" s="144">
        <v>1</v>
      </c>
      <c r="E28" s="145" t="s">
        <v>23</v>
      </c>
      <c r="F28" s="136" t="s">
        <v>56</v>
      </c>
      <c r="G28" s="143">
        <v>1</v>
      </c>
      <c r="H28" s="143">
        <v>1</v>
      </c>
      <c r="I28" s="144">
        <v>1</v>
      </c>
      <c r="J28" s="145" t="s">
        <v>23</v>
      </c>
    </row>
    <row r="29" spans="1:10" ht="165.75" hidden="1">
      <c r="A29" s="136" t="s">
        <v>57</v>
      </c>
      <c r="B29" s="143">
        <v>0.6894314218509205</v>
      </c>
      <c r="C29" s="147">
        <v>0.67585</v>
      </c>
      <c r="D29" s="146">
        <v>1.0200953197468678</v>
      </c>
      <c r="E29" s="145" t="s">
        <v>24</v>
      </c>
      <c r="F29" s="136" t="s">
        <v>57</v>
      </c>
      <c r="G29" s="143">
        <v>1.5208034433285509</v>
      </c>
      <c r="H29" s="143">
        <v>0.0066</v>
      </c>
      <c r="I29" s="146">
        <v>230.42476414068952</v>
      </c>
      <c r="J29" s="145" t="s">
        <v>24</v>
      </c>
    </row>
    <row r="30" spans="1:10" ht="114.75" hidden="1">
      <c r="A30" s="136" t="s">
        <v>58</v>
      </c>
      <c r="B30" s="143">
        <v>0</v>
      </c>
      <c r="C30" s="143">
        <v>0</v>
      </c>
      <c r="D30" s="146">
        <v>1</v>
      </c>
      <c r="E30" s="145" t="s">
        <v>24</v>
      </c>
      <c r="F30" s="136" t="s">
        <v>58</v>
      </c>
      <c r="G30" s="143">
        <v>0</v>
      </c>
      <c r="H30" s="143">
        <v>0</v>
      </c>
      <c r="I30" s="146">
        <v>1</v>
      </c>
      <c r="J30" s="145" t="s">
        <v>24</v>
      </c>
    </row>
    <row r="31" spans="1:10" ht="15.75" hidden="1">
      <c r="A31" s="138" t="s">
        <v>97</v>
      </c>
      <c r="B31" s="141">
        <v>2.2083333333333335</v>
      </c>
      <c r="C31" s="141">
        <v>2</v>
      </c>
      <c r="D31" s="142">
        <v>1.1041666666666667</v>
      </c>
      <c r="E31" s="148"/>
      <c r="F31" s="138" t="s">
        <v>97</v>
      </c>
      <c r="G31" s="141">
        <v>2.208333333333333</v>
      </c>
      <c r="H31" s="141">
        <v>2</v>
      </c>
      <c r="I31" s="142">
        <v>1.1041666666666665</v>
      </c>
      <c r="J31" s="148"/>
    </row>
    <row r="32" spans="1:10" ht="102" hidden="1">
      <c r="A32" s="156" t="s">
        <v>60</v>
      </c>
      <c r="B32" s="157">
        <v>1</v>
      </c>
      <c r="C32" s="157">
        <v>1</v>
      </c>
      <c r="D32" s="144">
        <v>1</v>
      </c>
      <c r="E32" s="145" t="s">
        <v>23</v>
      </c>
      <c r="F32" s="156" t="s">
        <v>60</v>
      </c>
      <c r="G32" s="157">
        <v>1</v>
      </c>
      <c r="H32" s="157">
        <v>1</v>
      </c>
      <c r="I32" s="144">
        <v>1</v>
      </c>
      <c r="J32" s="145" t="s">
        <v>23</v>
      </c>
    </row>
    <row r="33" spans="1:10" ht="114.75" hidden="1">
      <c r="A33" s="156" t="s">
        <v>61</v>
      </c>
      <c r="B33" s="158">
        <v>1.617159591928684</v>
      </c>
      <c r="C33" s="147">
        <v>6.41</v>
      </c>
      <c r="D33" s="144">
        <v>0.25228698782038755</v>
      </c>
      <c r="E33" s="145" t="s">
        <v>24</v>
      </c>
      <c r="F33" s="156" t="s">
        <v>61</v>
      </c>
      <c r="G33" s="158">
        <v>1.4045818301682935</v>
      </c>
      <c r="H33" s="147">
        <v>7.64</v>
      </c>
      <c r="I33" s="144">
        <v>0.18384578928904366</v>
      </c>
      <c r="J33" s="145" t="s">
        <v>24</v>
      </c>
    </row>
    <row r="34" spans="1:10" ht="127.5" hidden="1">
      <c r="A34" s="156" t="s">
        <v>62</v>
      </c>
      <c r="B34" s="143">
        <v>80</v>
      </c>
      <c r="C34" s="147">
        <v>100</v>
      </c>
      <c r="D34" s="159">
        <v>0.8</v>
      </c>
      <c r="E34" s="160" t="s">
        <v>23</v>
      </c>
      <c r="F34" s="156" t="s">
        <v>62</v>
      </c>
      <c r="G34" s="143">
        <v>67.66623207301173</v>
      </c>
      <c r="H34" s="147">
        <v>100</v>
      </c>
      <c r="I34" s="159">
        <v>0.6766623207301172</v>
      </c>
      <c r="J34" s="160" t="s">
        <v>23</v>
      </c>
    </row>
    <row r="35" spans="1:10" ht="165.75" hidden="1">
      <c r="A35" s="156" t="s">
        <v>63</v>
      </c>
      <c r="B35" s="147">
        <v>0</v>
      </c>
      <c r="C35" s="147">
        <v>32.17</v>
      </c>
      <c r="D35" s="144">
        <v>0</v>
      </c>
      <c r="E35" s="145" t="s">
        <v>24</v>
      </c>
      <c r="F35" s="156" t="s">
        <v>63</v>
      </c>
      <c r="G35" s="147">
        <v>12.138728323699421</v>
      </c>
      <c r="H35" s="147">
        <v>3.69</v>
      </c>
      <c r="I35" s="144">
        <v>3.289628272005263</v>
      </c>
      <c r="J35" s="145" t="s">
        <v>24</v>
      </c>
    </row>
    <row r="36" spans="1:10" ht="153" hidden="1">
      <c r="A36" s="156" t="s">
        <v>64</v>
      </c>
      <c r="B36" s="161">
        <v>0.027354938370932964</v>
      </c>
      <c r="C36" s="161">
        <v>0.00505</v>
      </c>
      <c r="D36" s="162">
        <v>5.416819479392666</v>
      </c>
      <c r="E36" s="160" t="s">
        <v>24</v>
      </c>
      <c r="F36" s="156" t="s">
        <v>64</v>
      </c>
      <c r="G36" s="161">
        <v>0</v>
      </c>
      <c r="H36" s="161">
        <v>0</v>
      </c>
      <c r="I36" s="162">
        <v>1</v>
      </c>
      <c r="J36" s="160" t="s">
        <v>24</v>
      </c>
    </row>
    <row r="37" spans="1:10" ht="102" hidden="1">
      <c r="A37" s="156" t="s">
        <v>65</v>
      </c>
      <c r="B37" s="147">
        <v>1.345219322241174</v>
      </c>
      <c r="C37" s="153">
        <v>0.17</v>
      </c>
      <c r="D37" s="159">
        <v>7.913054836712787</v>
      </c>
      <c r="E37" s="160" t="s">
        <v>23</v>
      </c>
      <c r="F37" s="156" t="s">
        <v>65</v>
      </c>
      <c r="G37" s="147">
        <v>1.12256670390243</v>
      </c>
      <c r="H37" s="147">
        <v>0.302</v>
      </c>
      <c r="I37" s="159">
        <v>3.717108291067649</v>
      </c>
      <c r="J37" s="160" t="s">
        <v>23</v>
      </c>
    </row>
    <row r="38" spans="1:10" ht="76.5" hidden="1">
      <c r="A38" s="156" t="s">
        <v>66</v>
      </c>
      <c r="B38" s="143">
        <v>19</v>
      </c>
      <c r="C38" s="143">
        <v>10</v>
      </c>
      <c r="D38" s="159">
        <v>1.9</v>
      </c>
      <c r="E38" s="160" t="s">
        <v>23</v>
      </c>
      <c r="F38" s="156" t="s">
        <v>66</v>
      </c>
      <c r="G38" s="143">
        <v>5</v>
      </c>
      <c r="H38" s="143">
        <v>11</v>
      </c>
      <c r="I38" s="159">
        <v>0.45454545454545453</v>
      </c>
      <c r="J38" s="160" t="s">
        <v>23</v>
      </c>
    </row>
    <row r="39" spans="1:10" ht="63.75" hidden="1">
      <c r="A39" s="156" t="s">
        <v>68</v>
      </c>
      <c r="B39" s="143">
        <v>28.077459825204397</v>
      </c>
      <c r="C39" s="143">
        <v>13</v>
      </c>
      <c r="D39" s="144">
        <v>2.1598046019387995</v>
      </c>
      <c r="E39" s="145" t="s">
        <v>24</v>
      </c>
      <c r="F39" s="156" t="s">
        <v>68</v>
      </c>
      <c r="G39" s="143">
        <v>24.17325560211332</v>
      </c>
      <c r="H39" s="143">
        <v>11</v>
      </c>
      <c r="I39" s="144">
        <v>2.197568691101211</v>
      </c>
      <c r="J39" s="145" t="s">
        <v>24</v>
      </c>
    </row>
    <row r="40" spans="1:10" ht="25.5" hidden="1">
      <c r="A40" s="156" t="s">
        <v>98</v>
      </c>
      <c r="B40" s="147">
        <v>6.518734356905376</v>
      </c>
      <c r="C40" s="153">
        <v>1.74</v>
      </c>
      <c r="D40" s="144">
        <v>3.746399055692745</v>
      </c>
      <c r="E40" s="145">
        <v>0</v>
      </c>
      <c r="F40" s="156" t="s">
        <v>98</v>
      </c>
      <c r="G40" s="147">
        <v>3.7523293598644427</v>
      </c>
      <c r="H40" s="153">
        <v>2.27</v>
      </c>
      <c r="I40" s="144">
        <v>1.6530085285746443</v>
      </c>
      <c r="J40" s="145">
        <v>0</v>
      </c>
    </row>
    <row r="41" spans="1:10" ht="38.25" hidden="1">
      <c r="A41" s="156" t="s">
        <v>99</v>
      </c>
      <c r="B41" s="153">
        <v>0.10833426724943031</v>
      </c>
      <c r="C41" s="163">
        <v>0.061</v>
      </c>
      <c r="D41" s="146">
        <v>1.775971594252956</v>
      </c>
      <c r="E41" s="145">
        <v>0</v>
      </c>
      <c r="F41" s="156" t="s">
        <v>99</v>
      </c>
      <c r="G41" s="153">
        <v>0</v>
      </c>
      <c r="H41" s="153">
        <v>0.052</v>
      </c>
      <c r="I41" s="146">
        <v>0</v>
      </c>
      <c r="J41" s="145">
        <v>0</v>
      </c>
    </row>
    <row r="42" spans="1:10" ht="38.25" hidden="1">
      <c r="A42" s="156" t="s">
        <v>100</v>
      </c>
      <c r="B42" s="143">
        <v>0</v>
      </c>
      <c r="C42" s="163">
        <v>0.061</v>
      </c>
      <c r="D42" s="146">
        <v>0</v>
      </c>
      <c r="E42" s="145">
        <v>0</v>
      </c>
      <c r="F42" s="156" t="s">
        <v>100</v>
      </c>
      <c r="G42" s="143">
        <v>0</v>
      </c>
      <c r="H42" s="167">
        <v>0.052</v>
      </c>
      <c r="I42" s="146">
        <v>0</v>
      </c>
      <c r="J42" s="145">
        <v>0</v>
      </c>
    </row>
    <row r="43" spans="1:10" ht="76.5" hidden="1">
      <c r="A43" s="156" t="s">
        <v>3</v>
      </c>
      <c r="B43" s="143">
        <v>2.194586686174104</v>
      </c>
      <c r="C43" s="147">
        <v>1.46</v>
      </c>
      <c r="D43" s="162">
        <v>1.503141565872674</v>
      </c>
      <c r="E43" s="160" t="s">
        <v>24</v>
      </c>
      <c r="F43" s="156" t="s">
        <v>3</v>
      </c>
      <c r="G43" s="143">
        <v>2.254791431792559</v>
      </c>
      <c r="H43" s="143">
        <v>0</v>
      </c>
      <c r="I43" s="162">
        <v>1.2</v>
      </c>
      <c r="J43" s="160" t="s">
        <v>24</v>
      </c>
    </row>
    <row r="44" spans="1:10" ht="76.5" hidden="1">
      <c r="A44" s="156" t="s">
        <v>71</v>
      </c>
      <c r="B44" s="153" t="s">
        <v>1</v>
      </c>
      <c r="C44" s="153">
        <v>0.448</v>
      </c>
      <c r="D44" s="153" t="s">
        <v>1</v>
      </c>
      <c r="E44" s="145" t="s">
        <v>24</v>
      </c>
      <c r="F44" s="156" t="s">
        <v>71</v>
      </c>
      <c r="G44" s="153" t="s">
        <v>1</v>
      </c>
      <c r="H44" s="153">
        <v>1.18</v>
      </c>
      <c r="I44" s="162" t="s">
        <v>1</v>
      </c>
      <c r="J44" s="145" t="s">
        <v>24</v>
      </c>
    </row>
    <row r="45" spans="1:10" ht="178.5" hidden="1">
      <c r="A45" s="156" t="s">
        <v>72</v>
      </c>
      <c r="B45" s="143" t="s">
        <v>1</v>
      </c>
      <c r="C45" s="143">
        <v>94</v>
      </c>
      <c r="D45" s="143" t="s">
        <v>1</v>
      </c>
      <c r="E45" s="145" t="s">
        <v>23</v>
      </c>
      <c r="F45" s="156" t="s">
        <v>72</v>
      </c>
      <c r="G45" s="143" t="s">
        <v>1</v>
      </c>
      <c r="H45" s="143">
        <v>42</v>
      </c>
      <c r="I45" s="162" t="s">
        <v>1</v>
      </c>
      <c r="J45" s="145" t="s">
        <v>23</v>
      </c>
    </row>
    <row r="46" spans="1:10" ht="15.75">
      <c r="A46" s="138" t="s">
        <v>101</v>
      </c>
      <c r="B46" s="164">
        <v>0.8681</v>
      </c>
      <c r="C46" s="164">
        <v>0.8975</v>
      </c>
      <c r="D46" s="165">
        <v>0.9672423398328692</v>
      </c>
      <c r="E46" s="142" t="s">
        <v>102</v>
      </c>
      <c r="F46" s="138" t="s">
        <v>101</v>
      </c>
      <c r="G46" s="164">
        <v>0.9057666666666666</v>
      </c>
      <c r="H46" s="164">
        <v>1.0102</v>
      </c>
      <c r="I46" s="165">
        <v>0.8966211311291493</v>
      </c>
      <c r="J46" s="148"/>
    </row>
  </sheetData>
  <sheetProtection/>
  <protectedRanges>
    <protectedRange sqref="B4:B16 C5:C16" name="Диапазон1_1"/>
    <protectedRange sqref="G4:G16 H5:H16" name="Диапазон1_1_1"/>
  </protectedRanges>
  <mergeCells count="8">
    <mergeCell ref="I1:I3"/>
    <mergeCell ref="J1:J3"/>
    <mergeCell ref="A1:A3"/>
    <mergeCell ref="B1:C1"/>
    <mergeCell ref="D1:D3"/>
    <mergeCell ref="E1:E3"/>
    <mergeCell ref="F1:F3"/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Фраер</dc:creator>
  <cp:keywords/>
  <dc:description/>
  <cp:lastModifiedBy>Секрет Светлана Игоревна</cp:lastModifiedBy>
  <cp:lastPrinted>2018-02-21T09:26:39Z</cp:lastPrinted>
  <dcterms:created xsi:type="dcterms:W3CDTF">2009-10-12T18:36:30Z</dcterms:created>
  <dcterms:modified xsi:type="dcterms:W3CDTF">2019-08-29T19:48:55Z</dcterms:modified>
  <cp:category/>
  <cp:version/>
  <cp:contentType/>
  <cp:contentStatus/>
</cp:coreProperties>
</file>