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50" activeTab="0"/>
  </bookViews>
  <sheets>
    <sheet name="апрель20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krutko_eg</author>
  </authors>
  <commentList>
    <comment ref="E33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  <comment ref="E176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введена в сентябре, потебители неподключены
</t>
        </r>
      </text>
    </comment>
  </commentList>
</comments>
</file>

<file path=xl/sharedStrings.xml><?xml version="1.0" encoding="utf-8"?>
<sst xmlns="http://schemas.openxmlformats.org/spreadsheetml/2006/main" count="711" uniqueCount="275">
  <si>
    <t>40+40</t>
  </si>
  <si>
    <t>6,3+10</t>
  </si>
  <si>
    <t>16+16</t>
  </si>
  <si>
    <t>2,5+6,3</t>
  </si>
  <si>
    <t>2,5+2,5</t>
  </si>
  <si>
    <t>7,5+6,3</t>
  </si>
  <si>
    <t>10+10</t>
  </si>
  <si>
    <t>10+6,3</t>
  </si>
  <si>
    <t>20+20+25</t>
  </si>
  <si>
    <t>15+15</t>
  </si>
  <si>
    <t>63+63</t>
  </si>
  <si>
    <t>4+4</t>
  </si>
  <si>
    <t>10+16</t>
  </si>
  <si>
    <t>1,8+1,6</t>
  </si>
  <si>
    <t>6,3+6,3</t>
  </si>
  <si>
    <t>3,2+1,6</t>
  </si>
  <si>
    <t>2,5+1,6</t>
  </si>
  <si>
    <t>1,6+2,5</t>
  </si>
  <si>
    <t>2,5+4</t>
  </si>
  <si>
    <t>2,5+3,2</t>
  </si>
  <si>
    <t>6,3+3,2</t>
  </si>
  <si>
    <t>6,3+4</t>
  </si>
  <si>
    <t>4+6,3</t>
  </si>
  <si>
    <t>1,8+1,8</t>
  </si>
  <si>
    <t>1,6+1,6</t>
  </si>
  <si>
    <t>1+1+1</t>
  </si>
  <si>
    <t>6,3+5,6</t>
  </si>
  <si>
    <t>5,6+4</t>
  </si>
  <si>
    <t>3,2+4</t>
  </si>
  <si>
    <t>4+2,5</t>
  </si>
  <si>
    <t>4+3,2</t>
  </si>
  <si>
    <t>3,2+3,2</t>
  </si>
  <si>
    <t>16+10</t>
  </si>
  <si>
    <t>15+15+25</t>
  </si>
  <si>
    <t>25+25+31,5</t>
  </si>
  <si>
    <t>10+2,5</t>
  </si>
  <si>
    <t>63+32+20</t>
  </si>
  <si>
    <t>63+20</t>
  </si>
  <si>
    <t>*</t>
  </si>
  <si>
    <t>100 (45)</t>
  </si>
  <si>
    <t>25+25</t>
  </si>
  <si>
    <t>No.</t>
  </si>
  <si>
    <t>Object of main substation, voltage class</t>
  </si>
  <si>
    <t xml:space="preserve">Current deficit </t>
  </si>
  <si>
    <t>Note</t>
  </si>
  <si>
    <t>Installed power capacity of transformers Sуst.,  including their number, pcs/ MVA</t>
  </si>
  <si>
    <t>Summary total capacity of Central Substation following the results of measurements of load maximum Sмах , MVA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</si>
  <si>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</si>
  <si>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</si>
  <si>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</si>
  <si>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</si>
  <si>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Deficit/proficit of Main Substation, MVA</t>
  </si>
  <si>
    <t>МVА</t>
  </si>
  <si>
    <t>Мin.</t>
  </si>
  <si>
    <t>One-transformer substations</t>
  </si>
  <si>
    <t>SS 110/10kv Lev Tolstoy</t>
  </si>
  <si>
    <t>SS 110/10 kv Dvurechki</t>
  </si>
  <si>
    <t>SS 35/10 kv Vesyoloe</t>
  </si>
  <si>
    <t>SS 35/10 kv Kr.Palna</t>
  </si>
  <si>
    <t>SS 35/10 kv Kamenka</t>
  </si>
  <si>
    <t>SS 35/10 kv Krasotynovka</t>
  </si>
  <si>
    <t>SS 35/10 kv Ozyorki</t>
  </si>
  <si>
    <t>SS 35/10 kv Pankratovka</t>
  </si>
  <si>
    <t>SS 35/10 kv Preobrazhenye</t>
  </si>
  <si>
    <t>SS 35/10 kv Yakovlevo</t>
  </si>
  <si>
    <t>SS 110/10kv Terbunsky gonchar</t>
  </si>
  <si>
    <t>SS 35/10 kv Pervomayskaya</t>
  </si>
  <si>
    <t>SS 35/10 kv Kamennaya Lubna</t>
  </si>
  <si>
    <t>SS 35/10 kv Znamenka</t>
  </si>
  <si>
    <t>SS 35/10 kv Pikovo</t>
  </si>
  <si>
    <t>SS 35/10 kv Nikolskoe</t>
  </si>
  <si>
    <t>SS 35/10 kv Peskovatka</t>
  </si>
  <si>
    <t>SS 35/6 kv Druzhba</t>
  </si>
  <si>
    <t>SS 35/10 kv  SOM</t>
  </si>
  <si>
    <t>SS 35/6 kv Novonikolaevka</t>
  </si>
  <si>
    <t>SS 35/10 kv Sindyakino</t>
  </si>
  <si>
    <t>SS 35/10 kv Kurino</t>
  </si>
  <si>
    <t>SS 35/10 kv Novodubovoe</t>
  </si>
  <si>
    <t>SS 35/10 kv Beryozovka</t>
  </si>
  <si>
    <t>SS 35/6 kv Karyer</t>
  </si>
  <si>
    <t>without load</t>
  </si>
  <si>
    <t>Integrated distribution device of low voltage-6kv not ours</t>
  </si>
  <si>
    <t>Two- and more transformer substations (for two voltage levels)</t>
  </si>
  <si>
    <t>SS 110/6 kv Agregatnaya</t>
  </si>
  <si>
    <t>SS 110/6 kv Zapadnaya</t>
  </si>
  <si>
    <t>SS 110/10 kv Kashary</t>
  </si>
  <si>
    <t>SS 110/6 kv Tabak</t>
  </si>
  <si>
    <t>SS 110/10 kv Lukoshkino</t>
  </si>
  <si>
    <t>SS 110/10kv Niva</t>
  </si>
  <si>
    <t>SS 110/10 kv Olkhovets</t>
  </si>
  <si>
    <t>SS 110/10 kv Kuyman</t>
  </si>
  <si>
    <t>SS 110/10 kv Lutoshkino</t>
  </si>
  <si>
    <t>SS 110/10 kv Krugloe</t>
  </si>
  <si>
    <t>SS 110/10/6 kv Yugo-Zapadnaya</t>
  </si>
  <si>
    <t>SS 110/6 kv Privokzalnaya</t>
  </si>
  <si>
    <t>SS 110/10/6 kv Yuzhnaya</t>
  </si>
  <si>
    <t>SS 110/6 kv Sitovka</t>
  </si>
  <si>
    <t>SS 110/6 kv LTP</t>
  </si>
  <si>
    <t>SS 110/6 kv KPD</t>
  </si>
  <si>
    <t>SS 110/10 kv Oktyabskaya</t>
  </si>
  <si>
    <t>SS 110/10 kv Universitetskaya</t>
  </si>
  <si>
    <t>SS 110/6 kv Teplichnaya</t>
  </si>
  <si>
    <t>SS 110/6 kv GPP-2 LTZ</t>
  </si>
  <si>
    <t>SS 35/10 kv Avangard</t>
  </si>
  <si>
    <t>SS 35/10 kv Afanasysevo</t>
  </si>
  <si>
    <t>SS 35/10 kv Babarykino</t>
  </si>
  <si>
    <t>SS 35/10 kv Avrora</t>
  </si>
  <si>
    <t>SS 35/10 kv B.Boyovka</t>
  </si>
  <si>
    <t>SS 35/10 kv Borki</t>
  </si>
  <si>
    <t>SS 35/6kv Vostochnaya</t>
  </si>
  <si>
    <t>SS 35/10 kv Vasilyevka</t>
  </si>
  <si>
    <t>SS 35/10 kv Voronets</t>
  </si>
  <si>
    <t>SS 35/6 kv Golikovo</t>
  </si>
  <si>
    <t>SS 35/10 kv Gatishche</t>
  </si>
  <si>
    <t>SS 35/10 kv Gnilusha</t>
  </si>
  <si>
    <t>SS 35/10kv Gryzlovo</t>
  </si>
  <si>
    <t>SS 35/10 kv Zhernovnoe</t>
  </si>
  <si>
    <t>SS 35/10 kv Zadonsk-selsk.</t>
  </si>
  <si>
    <t>SS 35/10 kv Zakharovka</t>
  </si>
  <si>
    <t>SS 35/10 kv Kazaki</t>
  </si>
  <si>
    <t>SS 35/10 kv Kolesovo</t>
  </si>
  <si>
    <t>SS 35/10 kv Knyazevo</t>
  </si>
  <si>
    <t>SS 35/10 kv Kirillovo</t>
  </si>
  <si>
    <t>SS 35/10 kv Ksizovo</t>
  </si>
  <si>
    <t>SS 35/10 kv Lamskoe</t>
  </si>
  <si>
    <t>SS 35/10 kv Kazachye</t>
  </si>
  <si>
    <t>SS 35/10 kv Lebyazhye</t>
  </si>
  <si>
    <t>SS 35/10 kv Lomovets</t>
  </si>
  <si>
    <t>SS 35/10 kv Olshanets</t>
  </si>
  <si>
    <t>SS 35/10 kv Ploskoe</t>
  </si>
  <si>
    <t>SS 35/10 kv Stegalovka</t>
  </si>
  <si>
    <t>SS 35/10 kv Solidarnost</t>
  </si>
  <si>
    <t>SS 35/10 kv Timiryazevo</t>
  </si>
  <si>
    <t>SS 35/10 kv Talitsa</t>
  </si>
  <si>
    <t>SS 35/10 kv the II Terbuny</t>
  </si>
  <si>
    <t>SS 35/10 kv Tikhii Don</t>
  </si>
  <si>
    <t>SS 35/10 kv Khitrovo</t>
  </si>
  <si>
    <t>SS 35/10 kv Chernava</t>
  </si>
  <si>
    <t>SS 35/10 kv Chernoles</t>
  </si>
  <si>
    <t>SS 35/6 kv SS No. 5</t>
  </si>
  <si>
    <t>SS 35/10 kv Krasnoe</t>
  </si>
  <si>
    <t>SS 35/10 kv Tyoploe</t>
  </si>
  <si>
    <t>SS 35/10 kv Dankov-selskaya</t>
  </si>
  <si>
    <t>SS 35/10 kv Kolybelskaya</t>
  </si>
  <si>
    <t>SS 35/10 kv Topki</t>
  </si>
  <si>
    <t>SS 35/10 kv Agronom</t>
  </si>
  <si>
    <t>SS 35/10 kv Troekurovo-sovkhoznaya</t>
  </si>
  <si>
    <t>SS 35/10 kv Gagarino</t>
  </si>
  <si>
    <t>SS 35/10 kv Ranenburg</t>
  </si>
  <si>
    <t>SS 35/10 kv Sergievka</t>
  </si>
  <si>
    <t>SS 35/10 kv Drezgalovo</t>
  </si>
  <si>
    <t>SS 35/10 kv Dolgoe</t>
  </si>
  <si>
    <t>SS 35/10 kv Voskresenovka</t>
  </si>
  <si>
    <t>SS 35/10 kv Saprykino</t>
  </si>
  <si>
    <t>SS 35/10 kv Nopolyanye</t>
  </si>
  <si>
    <t>SS 35/10 kv Vednoe</t>
  </si>
  <si>
    <t>SS 35/10 kv Bigildino</t>
  </si>
  <si>
    <t>SS 35/10 kv Kultura</t>
  </si>
  <si>
    <t>SS 35/10 kv Baryatino</t>
  </si>
  <si>
    <t>SS 35/10 kv B.Popovo</t>
  </si>
  <si>
    <t>SS 35/10 kv B. Izbishchi</t>
  </si>
  <si>
    <t>SS 35/10 kv Polibino</t>
  </si>
  <si>
    <t>SS 35/10 kv Dubrava</t>
  </si>
  <si>
    <t>SS 35/10 kv Khrushchevo</t>
  </si>
  <si>
    <t>SS 35/10 kv B. Verkh</t>
  </si>
  <si>
    <t>SS 35/10 kv Golovinshchino</t>
  </si>
  <si>
    <t>SS 35/10 kv Yablonevoe</t>
  </si>
  <si>
    <t>SS 35/10 kv Politovo</t>
  </si>
  <si>
    <t>SS 35/10 kv Complex</t>
  </si>
  <si>
    <t>SS 35/10 kv No.1</t>
  </si>
  <si>
    <t>SS 35/6 kv No. 2</t>
  </si>
  <si>
    <t>SS 35/10 kv No. 3</t>
  </si>
  <si>
    <t>SS 35/6 kv No. 4</t>
  </si>
  <si>
    <t>SS 35/6 kv Gryazi-gorod</t>
  </si>
  <si>
    <t>SS 35/10 kv Butyrki</t>
  </si>
  <si>
    <t>SS 35/10 kv Yarlukovo</t>
  </si>
  <si>
    <t>SS 35/10 kv Knyazhya Baygora</t>
  </si>
  <si>
    <t>SS 35/10 kv Pravda</t>
  </si>
  <si>
    <t>SS 35/10 kv Krasnaya Dubrava</t>
  </si>
  <si>
    <t>SS 35/10 kv Matyra</t>
  </si>
  <si>
    <t>SS 35/10 kv Vperyod</t>
  </si>
  <si>
    <t>SS 35/10 kv Maley</t>
  </si>
  <si>
    <t>SS 35/10 kv SKhТ</t>
  </si>
  <si>
    <t>SS 35/10 kv Soshki</t>
  </si>
  <si>
    <t>SS 35/6 kv Tavolzhanka</t>
  </si>
  <si>
    <t>SS 35/10 kv Trubetchino</t>
  </si>
  <si>
    <t>SS 35/10 kv Ratchino</t>
  </si>
  <si>
    <t>SS 35/10 kv Kalikino</t>
  </si>
  <si>
    <t>SS 35/10 kv Borisovka</t>
  </si>
  <si>
    <t>SS 35/10 kv Vvedenka</t>
  </si>
  <si>
    <t>SS 35/10 kv Gryaznoe</t>
  </si>
  <si>
    <t>SS 35/10 kv Borino</t>
  </si>
  <si>
    <t>SS 35/10 kv Chastaya Dubrava</t>
  </si>
  <si>
    <t>SS 35/10 kv Troitskaya</t>
  </si>
  <si>
    <t>SS 35/6 kv Veshalovka</t>
  </si>
  <si>
    <t>SS 35/10 kv Pruzhinki</t>
  </si>
  <si>
    <t>SS 35/10 kv Stebaevo</t>
  </si>
  <si>
    <t>SS 35/10 kv Khleboprodukty</t>
  </si>
  <si>
    <t>SS 35/10 kv Sentsovo</t>
  </si>
  <si>
    <t>SS 35/10 kv Meet processing factory</t>
  </si>
  <si>
    <t>SS 35/6 kv Poultry plant</t>
  </si>
  <si>
    <t>SS 35/6 kv Water intake</t>
  </si>
  <si>
    <t>SS 35/10 kv Petrovskaya</t>
  </si>
  <si>
    <t>SS 35/10 kv Lebedyanka</t>
  </si>
  <si>
    <t>SS 35/10 kv Novocherkutino</t>
  </si>
  <si>
    <t>SS 35/10 kv Ivanovka</t>
  </si>
  <si>
    <t>SS 35/10 kv Poddubrovka</t>
  </si>
  <si>
    <t>SS 35/10 kv Plavitsa</t>
  </si>
  <si>
    <t>SS 35/10 kv Parshinovka</t>
  </si>
  <si>
    <t>SS 35/10 kv Talitsky Chamlyk</t>
  </si>
  <si>
    <t>SS 35/10 kv Demshinka</t>
  </si>
  <si>
    <t>SS 35/10 kv Bereznyagovka</t>
  </si>
  <si>
    <t>SS 35/10 kv Dmitrievka</t>
  </si>
  <si>
    <t>SS 35/10 kv Pashkovo</t>
  </si>
  <si>
    <t>SS 35/10 kv Moskovka</t>
  </si>
  <si>
    <t>SS 35/10 kv Bochinovka</t>
  </si>
  <si>
    <t>SS 35/10 kv Fyodorovka</t>
  </si>
  <si>
    <t>SS 35/10 kv Kulikovo</t>
  </si>
  <si>
    <t>SS 35/10 kv Kon-Kolodez</t>
  </si>
  <si>
    <t>SS 35/10 kv Dmitryashevka</t>
  </si>
  <si>
    <t>SS 35/10 kv Rechnaya</t>
  </si>
  <si>
    <t>SS 35/10 kv Negachevka</t>
  </si>
  <si>
    <t>SS 35/10 kv Karamyshevo</t>
  </si>
  <si>
    <t>SS 35/10 kv Tyushevka</t>
  </si>
  <si>
    <t>SS 35/10 kv Sselki</t>
  </si>
  <si>
    <t>Two- and more transformer substations (for three voltage levels)</t>
  </si>
  <si>
    <t>SS 110/35/10 kv Terbuny-110</t>
  </si>
  <si>
    <t xml:space="preserve">Nom. Capacity MV, МVA </t>
  </si>
  <si>
    <t>Nom. capacity LV, МVA</t>
  </si>
  <si>
    <t>SS 110/35/10 kv Dolgorukovo</t>
  </si>
  <si>
    <t xml:space="preserve">Nom. capacity MV, МVA </t>
  </si>
  <si>
    <t>SS 110/35/10 kv Volovo</t>
  </si>
  <si>
    <t>Nom. capacity LV, МVА</t>
  </si>
  <si>
    <t>SS 110/35/10 kv Izmalkovo</t>
  </si>
  <si>
    <t xml:space="preserve">Nom. capacity MV, МVА </t>
  </si>
  <si>
    <t>SS 110/35/10 kv Gorokhovskaya</t>
  </si>
  <si>
    <t>SS 110/35/10 kv Donskaya</t>
  </si>
  <si>
    <t>SS 110/35/10 kv Lebedyan</t>
  </si>
  <si>
    <t>SS 110/35/10 kv Chaplygin-novaya</t>
  </si>
  <si>
    <t>SS 110/35/10 kv Kompressornaya</t>
  </si>
  <si>
    <t xml:space="preserve">Nom. Capacity MV, МVА </t>
  </si>
  <si>
    <t>SS 110/35/10 kv Rossiya</t>
  </si>
  <si>
    <t>SS 110/35/10 kv Beryozovka</t>
  </si>
  <si>
    <t>SS 110/35/10 kv Astapovo</t>
  </si>
  <si>
    <t>SS 110/35/10 kv Khimicheskaya</t>
  </si>
  <si>
    <t>SS 110/35/6 kv Bugor</t>
  </si>
  <si>
    <t>SS 110/35/6 kvВ Tsementnaya</t>
  </si>
  <si>
    <t>SS 110/35/10/60 kv Gidrooborudovanie</t>
  </si>
  <si>
    <t>SS 110/35/10 kv Usman</t>
  </si>
  <si>
    <t>Nom. Capacity LV, МVА</t>
  </si>
  <si>
    <t>SS 110/35/10 kv Aksai</t>
  </si>
  <si>
    <t>SS 110/35/10 kv Nikolskaya</t>
  </si>
  <si>
    <t>SS 110/35/10 kv Khvorostyanka</t>
  </si>
  <si>
    <t>SS 110/35/10 kv Dobrinka</t>
  </si>
  <si>
    <t xml:space="preserve">Nom. capacity СН, МВА </t>
  </si>
  <si>
    <t>SS 110/35/10 kv Verkhnyaya Matryonka</t>
  </si>
  <si>
    <t>SS 110/35/10 kv Kazinka</t>
  </si>
  <si>
    <t>SS 110/35/10 kv Dobroe</t>
  </si>
  <si>
    <t>SS 110/35/6 kv Novaya Derevnya</t>
  </si>
  <si>
    <t>SS 110/35/6 kv Verbilovo</t>
  </si>
  <si>
    <t>SS 110/35/10 kv Khlevnoe</t>
  </si>
  <si>
    <t>SS 110/35/10 kv Naberezhnoe</t>
  </si>
  <si>
    <t>SS 110/35/10 kv Chaplygin</t>
  </si>
  <si>
    <t>SS 110/35/10 kv Troekurovo</t>
  </si>
  <si>
    <t>Total:</t>
  </si>
  <si>
    <t>deficit</t>
  </si>
  <si>
    <t xml:space="preserve">proficit </t>
  </si>
  <si>
    <t xml:space="preserve">                         * Restriction to connected capacity according to working schedule of the grid of 110,220kv (according to data of Lipetsk Regional Dispatching Office)</t>
  </si>
  <si>
    <t>table 1</t>
  </si>
  <si>
    <t>Appendix 2</t>
  </si>
  <si>
    <t>Calculation of transmission capacity of Main substations of the branch "Lipetskenergo" of IDGC of Centre, JSC following the results of winter measurement of peak load of 2009.</t>
  </si>
  <si>
    <t>8 hours</t>
  </si>
  <si>
    <t>closed</t>
  </si>
  <si>
    <t>opened</t>
  </si>
  <si>
    <t>taking into account 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</si>
</sst>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2" fontId="10" fillId="0" borderId="0" xfId="0" applyNumberFormat="1" applyFont="1" applyFill="1" applyAlignment="1">
      <alignment horizontal="left" vertical="center"/>
    </xf>
    <xf numFmtId="2" fontId="10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7"/>
  <sheetViews>
    <sheetView tabSelected="1" zoomScalePageLayoutView="0" workbookViewId="0" topLeftCell="B1">
      <selection activeCell="M262" sqref="M262:M264"/>
    </sheetView>
  </sheetViews>
  <sheetFormatPr defaultColWidth="9.140625" defaultRowHeight="15"/>
  <cols>
    <col min="1" max="1" width="9.8515625" style="9" customWidth="1"/>
    <col min="2" max="2" width="29.7109375" style="9" customWidth="1"/>
    <col min="3" max="3" width="18.00390625" style="9" customWidth="1"/>
    <col min="4" max="4" width="11.140625" style="9" hidden="1" customWidth="1"/>
    <col min="5" max="5" width="13.28125" style="9" customWidth="1"/>
    <col min="6" max="6" width="15.421875" style="9" customWidth="1"/>
    <col min="7" max="7" width="10.8515625" style="28" customWidth="1"/>
    <col min="8" max="8" width="10.57421875" style="9" customWidth="1"/>
    <col min="9" max="9" width="20.8515625" style="9" customWidth="1"/>
    <col min="10" max="10" width="17.7109375" style="9" customWidth="1"/>
    <col min="11" max="12" width="16.28125" style="9" customWidth="1"/>
    <col min="13" max="13" width="36.8515625" style="9" customWidth="1"/>
    <col min="14" max="14" width="13.57421875" style="9" customWidth="1"/>
    <col min="15" max="16384" width="9.140625" style="9" customWidth="1"/>
  </cols>
  <sheetData>
    <row r="1" spans="11:12" ht="15">
      <c r="K1" s="57" t="s">
        <v>269</v>
      </c>
      <c r="L1" s="57"/>
    </row>
    <row r="2" spans="1:14" ht="43.5" customHeight="1">
      <c r="A2" s="56" t="s">
        <v>270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25"/>
    </row>
    <row r="3" spans="11:12" ht="15">
      <c r="K3" s="61" t="s">
        <v>268</v>
      </c>
      <c r="L3" s="61"/>
    </row>
    <row r="4" spans="1:13" ht="32.25" customHeight="1">
      <c r="A4" s="63" t="s">
        <v>41</v>
      </c>
      <c r="B4" s="62" t="s">
        <v>42</v>
      </c>
      <c r="C4" s="62" t="s">
        <v>43</v>
      </c>
      <c r="D4" s="62"/>
      <c r="E4" s="62"/>
      <c r="F4" s="62"/>
      <c r="G4" s="62"/>
      <c r="H4" s="62"/>
      <c r="I4" s="62"/>
      <c r="J4" s="62"/>
      <c r="K4" s="62"/>
      <c r="L4" s="62"/>
      <c r="M4" s="64" t="s">
        <v>44</v>
      </c>
    </row>
    <row r="5" spans="1:13" ht="115.5" customHeight="1">
      <c r="A5" s="65"/>
      <c r="B5" s="62"/>
      <c r="C5" s="62" t="s">
        <v>45</v>
      </c>
      <c r="D5" s="51"/>
      <c r="E5" s="62" t="s">
        <v>46</v>
      </c>
      <c r="F5" s="62" t="s">
        <v>47</v>
      </c>
      <c r="G5" s="62"/>
      <c r="H5" s="62" t="s">
        <v>48</v>
      </c>
      <c r="I5" s="62" t="s">
        <v>49</v>
      </c>
      <c r="J5" s="62" t="s">
        <v>50</v>
      </c>
      <c r="K5" s="66" t="s">
        <v>51</v>
      </c>
      <c r="L5" s="67"/>
      <c r="M5" s="68"/>
    </row>
    <row r="6" spans="1:13" ht="117.75" customHeight="1">
      <c r="A6" s="69"/>
      <c r="B6" s="62"/>
      <c r="C6" s="62"/>
      <c r="D6" s="51"/>
      <c r="E6" s="62"/>
      <c r="F6" s="51" t="s">
        <v>52</v>
      </c>
      <c r="G6" s="51" t="s">
        <v>53</v>
      </c>
      <c r="H6" s="62"/>
      <c r="I6" s="62"/>
      <c r="J6" s="62"/>
      <c r="K6" s="70"/>
      <c r="L6" s="71"/>
      <c r="M6" s="72"/>
    </row>
    <row r="7" spans="1:13" ht="15">
      <c r="A7" s="29">
        <v>1</v>
      </c>
      <c r="B7" s="29">
        <v>2</v>
      </c>
      <c r="C7" s="29">
        <v>3</v>
      </c>
      <c r="D7" s="29"/>
      <c r="E7" s="29">
        <v>4</v>
      </c>
      <c r="F7" s="29">
        <v>5</v>
      </c>
      <c r="G7" s="29">
        <v>6</v>
      </c>
      <c r="H7" s="29">
        <v>7</v>
      </c>
      <c r="I7" s="29">
        <v>8</v>
      </c>
      <c r="J7" s="29">
        <v>9</v>
      </c>
      <c r="K7" s="29">
        <v>10</v>
      </c>
      <c r="L7" s="29">
        <v>11</v>
      </c>
      <c r="M7" s="46">
        <v>12</v>
      </c>
    </row>
    <row r="8" spans="1:13" s="10" customFormat="1" ht="15.75" customHeight="1">
      <c r="A8" s="58" t="s">
        <v>54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</row>
    <row r="9" spans="1:13" ht="15">
      <c r="A9" s="29"/>
      <c r="B9" s="1" t="s">
        <v>55</v>
      </c>
      <c r="C9" s="25">
        <v>10</v>
      </c>
      <c r="D9" s="25"/>
      <c r="E9" s="7">
        <v>2.63</v>
      </c>
      <c r="F9" s="23">
        <v>1.6</v>
      </c>
      <c r="G9" s="26">
        <v>30</v>
      </c>
      <c r="H9" s="7">
        <f>E9-F9</f>
        <v>1.0299999999999998</v>
      </c>
      <c r="I9" s="29">
        <v>0</v>
      </c>
      <c r="J9" s="7">
        <f>F9</f>
        <v>1.6</v>
      </c>
      <c r="K9" s="7">
        <f>J9-E9</f>
        <v>-1.0299999999999998</v>
      </c>
      <c r="L9" s="7">
        <f>K9</f>
        <v>-1.0299999999999998</v>
      </c>
      <c r="M9" s="25" t="s">
        <v>272</v>
      </c>
    </row>
    <row r="10" spans="1:13" ht="15">
      <c r="A10" s="29"/>
      <c r="B10" s="27" t="s">
        <v>56</v>
      </c>
      <c r="C10" s="25">
        <v>6.3</v>
      </c>
      <c r="D10" s="25"/>
      <c r="E10" s="7">
        <v>2.03</v>
      </c>
      <c r="F10" s="23">
        <v>0.1</v>
      </c>
      <c r="G10" s="26">
        <v>70</v>
      </c>
      <c r="H10" s="7">
        <f aca="true" t="shared" si="0" ref="H10:H32">E10-F10</f>
        <v>1.9299999999999997</v>
      </c>
      <c r="I10" s="29">
        <v>0</v>
      </c>
      <c r="J10" s="7">
        <f aca="true" t="shared" si="1" ref="J10:J32">F10</f>
        <v>0.1</v>
      </c>
      <c r="K10" s="7">
        <f aca="true" t="shared" si="2" ref="K10:K32">J10-E10</f>
        <v>-1.9299999999999997</v>
      </c>
      <c r="L10" s="7">
        <f aca="true" t="shared" si="3" ref="L10:L32">K10</f>
        <v>-1.9299999999999997</v>
      </c>
      <c r="M10" s="25" t="s">
        <v>272</v>
      </c>
    </row>
    <row r="11" spans="1:13" ht="15">
      <c r="A11" s="29"/>
      <c r="B11" s="2" t="s">
        <v>57</v>
      </c>
      <c r="C11" s="25">
        <v>2.5</v>
      </c>
      <c r="D11" s="25"/>
      <c r="E11" s="7">
        <v>0.07066767294881018</v>
      </c>
      <c r="F11" s="23">
        <v>0.8</v>
      </c>
      <c r="G11" s="26">
        <v>100</v>
      </c>
      <c r="H11" s="7">
        <f t="shared" si="0"/>
        <v>-0.7293323270511899</v>
      </c>
      <c r="I11" s="29">
        <v>0</v>
      </c>
      <c r="J11" s="7">
        <f t="shared" si="1"/>
        <v>0.8</v>
      </c>
      <c r="K11" s="7">
        <f t="shared" si="2"/>
        <v>0.7293323270511899</v>
      </c>
      <c r="L11" s="7">
        <f t="shared" si="3"/>
        <v>0.7293323270511899</v>
      </c>
      <c r="M11" s="25" t="s">
        <v>273</v>
      </c>
    </row>
    <row r="12" spans="1:13" ht="15">
      <c r="A12" s="29"/>
      <c r="B12" s="2" t="s">
        <v>58</v>
      </c>
      <c r="C12" s="25">
        <v>3.2</v>
      </c>
      <c r="D12" s="25"/>
      <c r="E12" s="7">
        <v>0.73</v>
      </c>
      <c r="F12" s="23">
        <v>1.2</v>
      </c>
      <c r="G12" s="26">
        <v>70</v>
      </c>
      <c r="H12" s="7">
        <f t="shared" si="0"/>
        <v>-0.47</v>
      </c>
      <c r="I12" s="29">
        <v>0</v>
      </c>
      <c r="J12" s="7">
        <f t="shared" si="1"/>
        <v>1.2</v>
      </c>
      <c r="K12" s="7">
        <f t="shared" si="2"/>
        <v>0.47</v>
      </c>
      <c r="L12" s="7">
        <f t="shared" si="3"/>
        <v>0.47</v>
      </c>
      <c r="M12" s="25" t="s">
        <v>273</v>
      </c>
    </row>
    <row r="13" spans="1:13" ht="15">
      <c r="A13" s="29"/>
      <c r="B13" s="2" t="s">
        <v>59</v>
      </c>
      <c r="C13" s="25">
        <v>2.5</v>
      </c>
      <c r="D13" s="25"/>
      <c r="E13" s="7">
        <v>0.93</v>
      </c>
      <c r="F13" s="23">
        <v>1.5</v>
      </c>
      <c r="G13" s="26">
        <v>60</v>
      </c>
      <c r="H13" s="7">
        <f t="shared" si="0"/>
        <v>-0.57</v>
      </c>
      <c r="I13" s="29">
        <v>0</v>
      </c>
      <c r="J13" s="7">
        <f t="shared" si="1"/>
        <v>1.5</v>
      </c>
      <c r="K13" s="7">
        <f t="shared" si="2"/>
        <v>0.57</v>
      </c>
      <c r="L13" s="7">
        <f t="shared" si="3"/>
        <v>0.57</v>
      </c>
      <c r="M13" s="25" t="s">
        <v>273</v>
      </c>
    </row>
    <row r="14" spans="1:13" ht="15" customHeight="1">
      <c r="A14" s="29"/>
      <c r="B14" s="2" t="s">
        <v>60</v>
      </c>
      <c r="C14" s="25">
        <v>2.5</v>
      </c>
      <c r="D14" s="25"/>
      <c r="E14" s="7">
        <v>0.43</v>
      </c>
      <c r="F14" s="23">
        <v>1.5</v>
      </c>
      <c r="G14" s="26">
        <v>50</v>
      </c>
      <c r="H14" s="7">
        <f t="shared" si="0"/>
        <v>-1.07</v>
      </c>
      <c r="I14" s="29">
        <v>0</v>
      </c>
      <c r="J14" s="7">
        <f t="shared" si="1"/>
        <v>1.5</v>
      </c>
      <c r="K14" s="7">
        <f t="shared" si="2"/>
        <v>1.07</v>
      </c>
      <c r="L14" s="7">
        <f t="shared" si="3"/>
        <v>1.07</v>
      </c>
      <c r="M14" s="25" t="s">
        <v>273</v>
      </c>
    </row>
    <row r="15" spans="1:13" ht="15">
      <c r="A15" s="29"/>
      <c r="B15" s="2" t="s">
        <v>61</v>
      </c>
      <c r="C15" s="25">
        <v>2.5</v>
      </c>
      <c r="D15" s="25"/>
      <c r="E15" s="7">
        <v>0.13</v>
      </c>
      <c r="F15" s="23">
        <v>0</v>
      </c>
      <c r="G15" s="26">
        <v>0</v>
      </c>
      <c r="H15" s="7">
        <f t="shared" si="0"/>
        <v>0.13</v>
      </c>
      <c r="I15" s="29">
        <v>0</v>
      </c>
      <c r="J15" s="7">
        <f t="shared" si="1"/>
        <v>0</v>
      </c>
      <c r="K15" s="7">
        <f t="shared" si="2"/>
        <v>-0.13</v>
      </c>
      <c r="L15" s="7">
        <f t="shared" si="3"/>
        <v>-0.13</v>
      </c>
      <c r="M15" s="25" t="s">
        <v>272</v>
      </c>
    </row>
    <row r="16" spans="1:13" ht="15">
      <c r="A16" s="29"/>
      <c r="B16" s="2" t="s">
        <v>62</v>
      </c>
      <c r="C16" s="25">
        <v>2.5</v>
      </c>
      <c r="D16" s="25"/>
      <c r="E16" s="7">
        <v>0.63</v>
      </c>
      <c r="F16" s="23">
        <v>1.2</v>
      </c>
      <c r="G16" s="26">
        <v>90</v>
      </c>
      <c r="H16" s="7">
        <f t="shared" si="0"/>
        <v>-0.57</v>
      </c>
      <c r="I16" s="29">
        <v>0</v>
      </c>
      <c r="J16" s="7">
        <f t="shared" si="1"/>
        <v>1.2</v>
      </c>
      <c r="K16" s="7">
        <f t="shared" si="2"/>
        <v>0.57</v>
      </c>
      <c r="L16" s="7">
        <f t="shared" si="3"/>
        <v>0.57</v>
      </c>
      <c r="M16" s="25" t="s">
        <v>273</v>
      </c>
    </row>
    <row r="17" spans="1:13" ht="30">
      <c r="A17" s="29"/>
      <c r="B17" s="27" t="s">
        <v>63</v>
      </c>
      <c r="C17" s="25">
        <v>2.5</v>
      </c>
      <c r="D17" s="25"/>
      <c r="E17" s="7">
        <v>0.46</v>
      </c>
      <c r="F17" s="23">
        <v>0</v>
      </c>
      <c r="G17" s="26">
        <v>0</v>
      </c>
      <c r="H17" s="7">
        <f t="shared" si="0"/>
        <v>0.46</v>
      </c>
      <c r="I17" s="29">
        <v>0</v>
      </c>
      <c r="J17" s="7">
        <f t="shared" si="1"/>
        <v>0</v>
      </c>
      <c r="K17" s="7">
        <f t="shared" si="2"/>
        <v>-0.46</v>
      </c>
      <c r="L17" s="7">
        <f t="shared" si="3"/>
        <v>-0.46</v>
      </c>
      <c r="M17" s="25" t="s">
        <v>272</v>
      </c>
    </row>
    <row r="18" spans="1:13" ht="15">
      <c r="A18" s="29"/>
      <c r="B18" s="2" t="s">
        <v>64</v>
      </c>
      <c r="C18" s="25">
        <v>2.5</v>
      </c>
      <c r="D18" s="25"/>
      <c r="E18" s="7">
        <v>0.9</v>
      </c>
      <c r="F18" s="23">
        <v>0</v>
      </c>
      <c r="G18" s="26">
        <v>0</v>
      </c>
      <c r="H18" s="7">
        <f t="shared" si="0"/>
        <v>0.9</v>
      </c>
      <c r="I18" s="29">
        <v>0</v>
      </c>
      <c r="J18" s="7">
        <f t="shared" si="1"/>
        <v>0</v>
      </c>
      <c r="K18" s="7">
        <f t="shared" si="2"/>
        <v>-0.9</v>
      </c>
      <c r="L18" s="7">
        <f t="shared" si="3"/>
        <v>-0.9</v>
      </c>
      <c r="M18" s="25" t="s">
        <v>272</v>
      </c>
    </row>
    <row r="19" spans="1:13" ht="30">
      <c r="A19" s="29"/>
      <c r="B19" s="2" t="s">
        <v>65</v>
      </c>
      <c r="C19" s="25">
        <v>25</v>
      </c>
      <c r="D19" s="25"/>
      <c r="E19" s="7" t="s">
        <v>80</v>
      </c>
      <c r="F19" s="23"/>
      <c r="G19" s="26"/>
      <c r="H19" s="7"/>
      <c r="I19" s="29"/>
      <c r="J19" s="7"/>
      <c r="K19" s="7"/>
      <c r="L19" s="7"/>
      <c r="M19" s="46"/>
    </row>
    <row r="20" spans="1:13" ht="30">
      <c r="A20" s="29"/>
      <c r="B20" s="1" t="s">
        <v>66</v>
      </c>
      <c r="C20" s="3">
        <v>2.5</v>
      </c>
      <c r="D20" s="3"/>
      <c r="E20" s="7">
        <v>0.85</v>
      </c>
      <c r="F20" s="23">
        <v>0.3</v>
      </c>
      <c r="G20" s="26">
        <v>60</v>
      </c>
      <c r="H20" s="7">
        <f t="shared" si="0"/>
        <v>0.55</v>
      </c>
      <c r="I20" s="29">
        <v>0</v>
      </c>
      <c r="J20" s="7">
        <f t="shared" si="1"/>
        <v>0.3</v>
      </c>
      <c r="K20" s="7">
        <f t="shared" si="2"/>
        <v>-0.55</v>
      </c>
      <c r="L20" s="7">
        <f t="shared" si="3"/>
        <v>-0.55</v>
      </c>
      <c r="M20" s="25" t="s">
        <v>272</v>
      </c>
    </row>
    <row r="21" spans="1:13" ht="30">
      <c r="A21" s="29"/>
      <c r="B21" s="1" t="s">
        <v>67</v>
      </c>
      <c r="C21" s="3">
        <v>2.5</v>
      </c>
      <c r="D21" s="3"/>
      <c r="E21" s="7">
        <v>0.91</v>
      </c>
      <c r="F21" s="23">
        <v>0.9</v>
      </c>
      <c r="G21" s="26">
        <v>90</v>
      </c>
      <c r="H21" s="7">
        <f t="shared" si="0"/>
        <v>0.010000000000000009</v>
      </c>
      <c r="I21" s="29">
        <v>0</v>
      </c>
      <c r="J21" s="7">
        <f t="shared" si="1"/>
        <v>0.9</v>
      </c>
      <c r="K21" s="7">
        <f t="shared" si="2"/>
        <v>-0.010000000000000009</v>
      </c>
      <c r="L21" s="7">
        <f t="shared" si="3"/>
        <v>-0.010000000000000009</v>
      </c>
      <c r="M21" s="25" t="s">
        <v>272</v>
      </c>
    </row>
    <row r="22" spans="1:13" ht="15">
      <c r="A22" s="29"/>
      <c r="B22" s="1" t="s">
        <v>68</v>
      </c>
      <c r="C22" s="3">
        <v>2.5</v>
      </c>
      <c r="D22" s="3"/>
      <c r="E22" s="7">
        <v>0.87</v>
      </c>
      <c r="F22" s="23">
        <v>0.4</v>
      </c>
      <c r="G22" s="26" t="s">
        <v>271</v>
      </c>
      <c r="H22" s="7">
        <f t="shared" si="0"/>
        <v>0.47</v>
      </c>
      <c r="I22" s="29">
        <v>0</v>
      </c>
      <c r="J22" s="7">
        <f t="shared" si="1"/>
        <v>0.4</v>
      </c>
      <c r="K22" s="7">
        <f t="shared" si="2"/>
        <v>-0.47</v>
      </c>
      <c r="L22" s="7">
        <f t="shared" si="3"/>
        <v>-0.47</v>
      </c>
      <c r="M22" s="25" t="s">
        <v>272</v>
      </c>
    </row>
    <row r="23" spans="1:13" ht="15">
      <c r="A23" s="29"/>
      <c r="B23" s="1" t="s">
        <v>69</v>
      </c>
      <c r="C23" s="3">
        <v>2.5</v>
      </c>
      <c r="D23" s="3"/>
      <c r="E23" s="7">
        <v>0.59</v>
      </c>
      <c r="F23" s="23">
        <v>0.5</v>
      </c>
      <c r="G23" s="26">
        <v>60</v>
      </c>
      <c r="H23" s="7">
        <f t="shared" si="0"/>
        <v>0.08999999999999997</v>
      </c>
      <c r="I23" s="29">
        <v>0</v>
      </c>
      <c r="J23" s="7">
        <f t="shared" si="1"/>
        <v>0.5</v>
      </c>
      <c r="K23" s="7">
        <f t="shared" si="2"/>
        <v>-0.08999999999999997</v>
      </c>
      <c r="L23" s="7">
        <f t="shared" si="3"/>
        <v>-0.08999999999999997</v>
      </c>
      <c r="M23" s="25" t="s">
        <v>272</v>
      </c>
    </row>
    <row r="24" spans="1:13" ht="15">
      <c r="A24" s="29"/>
      <c r="B24" s="1" t="s">
        <v>70</v>
      </c>
      <c r="C24" s="3">
        <v>4</v>
      </c>
      <c r="D24" s="3"/>
      <c r="E24" s="7">
        <v>0.28</v>
      </c>
      <c r="F24" s="23">
        <v>0.8</v>
      </c>
      <c r="G24" s="26">
        <v>150</v>
      </c>
      <c r="H24" s="7">
        <f t="shared" si="0"/>
        <v>-0.52</v>
      </c>
      <c r="I24" s="29">
        <v>0</v>
      </c>
      <c r="J24" s="7">
        <f t="shared" si="1"/>
        <v>0.8</v>
      </c>
      <c r="K24" s="7">
        <f t="shared" si="2"/>
        <v>0.52</v>
      </c>
      <c r="L24" s="7">
        <f t="shared" si="3"/>
        <v>0.52</v>
      </c>
      <c r="M24" s="25" t="s">
        <v>273</v>
      </c>
    </row>
    <row r="25" spans="1:13" ht="15">
      <c r="A25" s="29"/>
      <c r="B25" s="27" t="s">
        <v>71</v>
      </c>
      <c r="C25" s="25">
        <v>1.6</v>
      </c>
      <c r="D25" s="25"/>
      <c r="E25" s="7">
        <v>1.14</v>
      </c>
      <c r="F25" s="23">
        <v>0.24</v>
      </c>
      <c r="G25" s="26">
        <v>70</v>
      </c>
      <c r="H25" s="7">
        <f t="shared" si="0"/>
        <v>0.8999999999999999</v>
      </c>
      <c r="I25" s="29">
        <v>0</v>
      </c>
      <c r="J25" s="7">
        <f t="shared" si="1"/>
        <v>0.24</v>
      </c>
      <c r="K25" s="7">
        <f t="shared" si="2"/>
        <v>-0.8999999999999999</v>
      </c>
      <c r="L25" s="7">
        <f t="shared" si="3"/>
        <v>-0.8999999999999999</v>
      </c>
      <c r="M25" s="25" t="s">
        <v>272</v>
      </c>
    </row>
    <row r="26" spans="1:13" ht="90">
      <c r="A26" s="29"/>
      <c r="B26" s="27" t="s">
        <v>72</v>
      </c>
      <c r="C26" s="25">
        <v>5.6</v>
      </c>
      <c r="D26" s="25"/>
      <c r="E26" s="7" t="s">
        <v>81</v>
      </c>
      <c r="F26" s="23"/>
      <c r="G26" s="26"/>
      <c r="H26" s="7"/>
      <c r="I26" s="29"/>
      <c r="J26" s="7"/>
      <c r="K26" s="7"/>
      <c r="L26" s="7"/>
      <c r="M26" s="25" t="s">
        <v>273</v>
      </c>
    </row>
    <row r="27" spans="1:13" ht="15">
      <c r="A27" s="29"/>
      <c r="B27" s="27" t="s">
        <v>73</v>
      </c>
      <c r="C27" s="25">
        <v>1.6</v>
      </c>
      <c r="D27" s="25"/>
      <c r="E27" s="7">
        <v>0.1</v>
      </c>
      <c r="F27" s="23">
        <v>0</v>
      </c>
      <c r="G27" s="26">
        <v>0</v>
      </c>
      <c r="H27" s="7">
        <f t="shared" si="0"/>
        <v>0.1</v>
      </c>
      <c r="I27" s="29">
        <v>0</v>
      </c>
      <c r="J27" s="7">
        <f t="shared" si="1"/>
        <v>0</v>
      </c>
      <c r="K27" s="7">
        <f t="shared" si="2"/>
        <v>-0.1</v>
      </c>
      <c r="L27" s="7">
        <f t="shared" si="3"/>
        <v>-0.1</v>
      </c>
      <c r="M27" s="25" t="s">
        <v>272</v>
      </c>
    </row>
    <row r="28" spans="1:14" s="42" customFormat="1" ht="30">
      <c r="A28" s="39"/>
      <c r="B28" s="27" t="s">
        <v>74</v>
      </c>
      <c r="C28" s="36">
        <v>4</v>
      </c>
      <c r="D28" s="36"/>
      <c r="E28" s="7">
        <v>0.68</v>
      </c>
      <c r="F28" s="23">
        <v>0</v>
      </c>
      <c r="G28" s="26">
        <v>0</v>
      </c>
      <c r="H28" s="38">
        <f t="shared" si="0"/>
        <v>0.68</v>
      </c>
      <c r="I28" s="39">
        <v>0</v>
      </c>
      <c r="J28" s="38">
        <f t="shared" si="1"/>
        <v>0</v>
      </c>
      <c r="K28" s="38">
        <f t="shared" si="2"/>
        <v>-0.68</v>
      </c>
      <c r="L28" s="7">
        <f t="shared" si="3"/>
        <v>-0.68</v>
      </c>
      <c r="M28" s="25" t="s">
        <v>272</v>
      </c>
      <c r="N28" s="9"/>
    </row>
    <row r="29" spans="1:14" s="42" customFormat="1" ht="15">
      <c r="A29" s="39"/>
      <c r="B29" s="27" t="s">
        <v>75</v>
      </c>
      <c r="C29" s="36">
        <v>2.5</v>
      </c>
      <c r="D29" s="36"/>
      <c r="E29" s="7">
        <v>0.36</v>
      </c>
      <c r="F29" s="4">
        <v>0.4</v>
      </c>
      <c r="G29" s="26">
        <v>90</v>
      </c>
      <c r="H29" s="38">
        <f t="shared" si="0"/>
        <v>-0.040000000000000036</v>
      </c>
      <c r="I29" s="39">
        <v>0</v>
      </c>
      <c r="J29" s="38">
        <f t="shared" si="1"/>
        <v>0.4</v>
      </c>
      <c r="K29" s="38">
        <f t="shared" si="2"/>
        <v>0.040000000000000036</v>
      </c>
      <c r="L29" s="7">
        <f t="shared" si="3"/>
        <v>0.040000000000000036</v>
      </c>
      <c r="M29" s="25" t="s">
        <v>273</v>
      </c>
      <c r="N29" s="9"/>
    </row>
    <row r="30" spans="1:14" s="42" customFormat="1" ht="15">
      <c r="A30" s="39"/>
      <c r="B30" s="27" t="s">
        <v>76</v>
      </c>
      <c r="C30" s="36">
        <v>2.5</v>
      </c>
      <c r="D30" s="36"/>
      <c r="E30" s="7">
        <v>0.5</v>
      </c>
      <c r="F30" s="4">
        <v>0</v>
      </c>
      <c r="G30" s="26">
        <v>0</v>
      </c>
      <c r="H30" s="38">
        <f t="shared" si="0"/>
        <v>0.5</v>
      </c>
      <c r="I30" s="39">
        <v>0</v>
      </c>
      <c r="J30" s="38">
        <f t="shared" si="1"/>
        <v>0</v>
      </c>
      <c r="K30" s="38">
        <f t="shared" si="2"/>
        <v>-0.5</v>
      </c>
      <c r="L30" s="7">
        <f t="shared" si="3"/>
        <v>-0.5</v>
      </c>
      <c r="M30" s="25" t="s">
        <v>272</v>
      </c>
      <c r="N30" s="9"/>
    </row>
    <row r="31" spans="1:14" s="42" customFormat="1" ht="30">
      <c r="A31" s="39"/>
      <c r="B31" s="27" t="s">
        <v>77</v>
      </c>
      <c r="C31" s="36">
        <v>2.5</v>
      </c>
      <c r="D31" s="36"/>
      <c r="E31" s="7">
        <v>0.88</v>
      </c>
      <c r="F31" s="4">
        <v>0</v>
      </c>
      <c r="G31" s="26">
        <v>0</v>
      </c>
      <c r="H31" s="38">
        <f t="shared" si="0"/>
        <v>0.88</v>
      </c>
      <c r="I31" s="39">
        <v>0</v>
      </c>
      <c r="J31" s="38">
        <f t="shared" si="1"/>
        <v>0</v>
      </c>
      <c r="K31" s="38">
        <f t="shared" si="2"/>
        <v>-0.88</v>
      </c>
      <c r="L31" s="7">
        <f t="shared" si="3"/>
        <v>-0.88</v>
      </c>
      <c r="M31" s="25" t="s">
        <v>272</v>
      </c>
      <c r="N31" s="9"/>
    </row>
    <row r="32" spans="1:13" ht="15">
      <c r="A32" s="29"/>
      <c r="B32" s="27" t="s">
        <v>78</v>
      </c>
      <c r="C32" s="25">
        <v>2.5</v>
      </c>
      <c r="D32" s="25"/>
      <c r="E32" s="7">
        <v>1.144395</v>
      </c>
      <c r="F32" s="4">
        <v>0</v>
      </c>
      <c r="G32" s="26">
        <v>0</v>
      </c>
      <c r="H32" s="7">
        <f t="shared" si="0"/>
        <v>1.144395</v>
      </c>
      <c r="I32" s="29">
        <v>0</v>
      </c>
      <c r="J32" s="7">
        <f t="shared" si="1"/>
        <v>0</v>
      </c>
      <c r="K32" s="7">
        <f t="shared" si="2"/>
        <v>-1.144395</v>
      </c>
      <c r="L32" s="7">
        <f t="shared" si="3"/>
        <v>-1.144395</v>
      </c>
      <c r="M32" s="25" t="s">
        <v>272</v>
      </c>
    </row>
    <row r="33" spans="1:13" ht="30">
      <c r="A33" s="29"/>
      <c r="B33" s="27" t="s">
        <v>79</v>
      </c>
      <c r="C33" s="25">
        <v>4</v>
      </c>
      <c r="D33" s="25"/>
      <c r="E33" s="7" t="s">
        <v>80</v>
      </c>
      <c r="F33" s="4"/>
      <c r="G33" s="26"/>
      <c r="H33" s="7"/>
      <c r="I33" s="29"/>
      <c r="J33" s="7"/>
      <c r="K33" s="7"/>
      <c r="L33" s="7"/>
      <c r="M33" s="25"/>
    </row>
    <row r="34" spans="1:13" s="10" customFormat="1" ht="15.75" customHeight="1">
      <c r="A34" s="58" t="s">
        <v>82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</row>
    <row r="35" spans="1:13" ht="15" customHeight="1">
      <c r="A35" s="29"/>
      <c r="B35" s="2" t="s">
        <v>83</v>
      </c>
      <c r="C35" s="25" t="s">
        <v>2</v>
      </c>
      <c r="D35" s="25">
        <v>32</v>
      </c>
      <c r="E35" s="23">
        <v>15.14</v>
      </c>
      <c r="F35" s="4">
        <v>0</v>
      </c>
      <c r="G35" s="26">
        <v>0</v>
      </c>
      <c r="H35" s="23">
        <f aca="true" t="shared" si="4" ref="H35:H97">E35-F35</f>
        <v>15.14</v>
      </c>
      <c r="I35" s="8">
        <v>0</v>
      </c>
      <c r="J35" s="23">
        <f>16*1.05</f>
        <v>16.8</v>
      </c>
      <c r="K35" s="23">
        <f aca="true" t="shared" si="5" ref="K35:K97">J35-I35-H35</f>
        <v>1.6600000000000001</v>
      </c>
      <c r="L35" s="23">
        <f aca="true" t="shared" si="6" ref="L35:L97">K35</f>
        <v>1.6600000000000001</v>
      </c>
      <c r="M35" s="25" t="s">
        <v>273</v>
      </c>
    </row>
    <row r="36" spans="1:13" ht="15">
      <c r="A36" s="29"/>
      <c r="B36" s="2" t="s">
        <v>84</v>
      </c>
      <c r="C36" s="25" t="s">
        <v>0</v>
      </c>
      <c r="D36" s="25">
        <v>80</v>
      </c>
      <c r="E36" s="23">
        <v>17.44</v>
      </c>
      <c r="F36" s="4">
        <v>0</v>
      </c>
      <c r="G36" s="26">
        <v>0</v>
      </c>
      <c r="H36" s="23">
        <f t="shared" si="4"/>
        <v>17.44</v>
      </c>
      <c r="I36" s="8">
        <v>0</v>
      </c>
      <c r="J36" s="23">
        <f>40*1.05</f>
        <v>42</v>
      </c>
      <c r="K36" s="23">
        <f t="shared" si="5"/>
        <v>24.56</v>
      </c>
      <c r="L36" s="23">
        <f t="shared" si="6"/>
        <v>24.56</v>
      </c>
      <c r="M36" s="25" t="s">
        <v>273</v>
      </c>
    </row>
    <row r="37" spans="1:13" ht="15">
      <c r="A37" s="29"/>
      <c r="B37" s="2" t="s">
        <v>85</v>
      </c>
      <c r="C37" s="25" t="s">
        <v>3</v>
      </c>
      <c r="D37" s="25">
        <v>8.8</v>
      </c>
      <c r="E37" s="23">
        <v>1.54</v>
      </c>
      <c r="F37" s="4">
        <v>2.3</v>
      </c>
      <c r="G37" s="26">
        <v>100</v>
      </c>
      <c r="H37" s="23">
        <f t="shared" si="4"/>
        <v>-0.7599999999999998</v>
      </c>
      <c r="I37" s="8">
        <v>0</v>
      </c>
      <c r="J37" s="23">
        <f>2.5*1.05</f>
        <v>2.625</v>
      </c>
      <c r="K37" s="23">
        <f t="shared" si="5"/>
        <v>3.385</v>
      </c>
      <c r="L37" s="23">
        <f t="shared" si="6"/>
        <v>3.385</v>
      </c>
      <c r="M37" s="25" t="s">
        <v>273</v>
      </c>
    </row>
    <row r="38" spans="1:13" ht="15" customHeight="1">
      <c r="A38" s="29"/>
      <c r="B38" s="2" t="s">
        <v>86</v>
      </c>
      <c r="C38" s="25" t="s">
        <v>2</v>
      </c>
      <c r="D38" s="25">
        <v>32</v>
      </c>
      <c r="E38" s="23">
        <v>9.48</v>
      </c>
      <c r="F38" s="4">
        <v>3.2</v>
      </c>
      <c r="G38" s="26">
        <v>20</v>
      </c>
      <c r="H38" s="23">
        <f t="shared" si="4"/>
        <v>6.28</v>
      </c>
      <c r="I38" s="8">
        <v>0</v>
      </c>
      <c r="J38" s="23">
        <f>16*1.05</f>
        <v>16.8</v>
      </c>
      <c r="K38" s="23">
        <f t="shared" si="5"/>
        <v>10.52</v>
      </c>
      <c r="L38" s="23">
        <f t="shared" si="6"/>
        <v>10.52</v>
      </c>
      <c r="M38" s="25" t="s">
        <v>273</v>
      </c>
    </row>
    <row r="39" spans="1:13" ht="15" customHeight="1">
      <c r="A39" s="29"/>
      <c r="B39" s="2" t="s">
        <v>87</v>
      </c>
      <c r="C39" s="25" t="s">
        <v>35</v>
      </c>
      <c r="D39" s="25">
        <v>12.5</v>
      </c>
      <c r="E39" s="23">
        <v>1.07</v>
      </c>
      <c r="F39" s="4">
        <v>0</v>
      </c>
      <c r="G39" s="26">
        <v>0</v>
      </c>
      <c r="H39" s="23">
        <f t="shared" si="4"/>
        <v>1.07</v>
      </c>
      <c r="I39" s="8">
        <v>0</v>
      </c>
      <c r="J39" s="23">
        <f>2.5*1.05</f>
        <v>2.625</v>
      </c>
      <c r="K39" s="23">
        <f t="shared" si="5"/>
        <v>1.555</v>
      </c>
      <c r="L39" s="23">
        <f t="shared" si="6"/>
        <v>1.555</v>
      </c>
      <c r="M39" s="25" t="s">
        <v>273</v>
      </c>
    </row>
    <row r="40" spans="1:13" ht="16.5" customHeight="1">
      <c r="A40" s="29"/>
      <c r="B40" s="1" t="s">
        <v>88</v>
      </c>
      <c r="C40" s="25" t="s">
        <v>6</v>
      </c>
      <c r="D40" s="25">
        <v>20</v>
      </c>
      <c r="E40" s="23">
        <v>5.09</v>
      </c>
      <c r="F40" s="4">
        <v>1</v>
      </c>
      <c r="G40" s="26">
        <v>100</v>
      </c>
      <c r="H40" s="23">
        <f t="shared" si="4"/>
        <v>4.09</v>
      </c>
      <c r="I40" s="8">
        <v>0</v>
      </c>
      <c r="J40" s="23">
        <f>10*1.05</f>
        <v>10.5</v>
      </c>
      <c r="K40" s="23">
        <f t="shared" si="5"/>
        <v>6.41</v>
      </c>
      <c r="L40" s="23">
        <f t="shared" si="6"/>
        <v>6.41</v>
      </c>
      <c r="M40" s="25" t="s">
        <v>273</v>
      </c>
    </row>
    <row r="41" spans="1:13" ht="15">
      <c r="A41" s="29"/>
      <c r="B41" s="1" t="s">
        <v>89</v>
      </c>
      <c r="C41" s="25" t="s">
        <v>4</v>
      </c>
      <c r="D41" s="25">
        <v>5</v>
      </c>
      <c r="E41" s="23">
        <v>1.72</v>
      </c>
      <c r="F41" s="4">
        <v>0.8</v>
      </c>
      <c r="G41" s="26">
        <v>100</v>
      </c>
      <c r="H41" s="23">
        <f t="shared" si="4"/>
        <v>0.9199999999999999</v>
      </c>
      <c r="I41" s="8">
        <v>0</v>
      </c>
      <c r="J41" s="23">
        <f>2.5*1.05</f>
        <v>2.625</v>
      </c>
      <c r="K41" s="23">
        <f t="shared" si="5"/>
        <v>1.705</v>
      </c>
      <c r="L41" s="23">
        <f t="shared" si="6"/>
        <v>1.705</v>
      </c>
      <c r="M41" s="25" t="s">
        <v>273</v>
      </c>
    </row>
    <row r="42" spans="1:13" ht="15" customHeight="1">
      <c r="A42" s="29"/>
      <c r="B42" s="1" t="s">
        <v>90</v>
      </c>
      <c r="C42" s="25" t="s">
        <v>4</v>
      </c>
      <c r="D42" s="25">
        <v>5</v>
      </c>
      <c r="E42" s="23">
        <v>1.1</v>
      </c>
      <c r="F42" s="4">
        <v>1</v>
      </c>
      <c r="G42" s="26">
        <v>100</v>
      </c>
      <c r="H42" s="23">
        <f t="shared" si="4"/>
        <v>0.10000000000000009</v>
      </c>
      <c r="I42" s="8">
        <v>0</v>
      </c>
      <c r="J42" s="23">
        <f>2.5*1.05</f>
        <v>2.625</v>
      </c>
      <c r="K42" s="23">
        <f t="shared" si="5"/>
        <v>2.525</v>
      </c>
      <c r="L42" s="23">
        <f t="shared" si="6"/>
        <v>2.525</v>
      </c>
      <c r="M42" s="22" t="s">
        <v>38</v>
      </c>
    </row>
    <row r="43" spans="1:13" ht="15">
      <c r="A43" s="29"/>
      <c r="B43" s="1" t="s">
        <v>91</v>
      </c>
      <c r="C43" s="25" t="s">
        <v>4</v>
      </c>
      <c r="D43" s="25">
        <v>5</v>
      </c>
      <c r="E43" s="23">
        <v>0.27279800219209815</v>
      </c>
      <c r="F43" s="4">
        <v>0.5</v>
      </c>
      <c r="G43" s="26">
        <v>60</v>
      </c>
      <c r="H43" s="23">
        <f t="shared" si="4"/>
        <v>-0.22720199780790185</v>
      </c>
      <c r="I43" s="8">
        <v>0</v>
      </c>
      <c r="J43" s="23">
        <f>2.5*1.05</f>
        <v>2.625</v>
      </c>
      <c r="K43" s="23">
        <f t="shared" si="5"/>
        <v>2.852201997807902</v>
      </c>
      <c r="L43" s="23">
        <f t="shared" si="6"/>
        <v>2.852201997807902</v>
      </c>
      <c r="M43" s="25" t="s">
        <v>273</v>
      </c>
    </row>
    <row r="44" spans="1:13" ht="15">
      <c r="A44" s="29"/>
      <c r="B44" s="1" t="s">
        <v>92</v>
      </c>
      <c r="C44" s="25" t="s">
        <v>4</v>
      </c>
      <c r="D44" s="25">
        <v>5</v>
      </c>
      <c r="E44" s="23">
        <v>0.62</v>
      </c>
      <c r="F44" s="4">
        <v>0.5</v>
      </c>
      <c r="G44" s="26">
        <v>60</v>
      </c>
      <c r="H44" s="23">
        <f t="shared" si="4"/>
        <v>0.12</v>
      </c>
      <c r="I44" s="8">
        <v>0</v>
      </c>
      <c r="J44" s="23">
        <f>2.5*1.05</f>
        <v>2.625</v>
      </c>
      <c r="K44" s="23">
        <f t="shared" si="5"/>
        <v>2.505</v>
      </c>
      <c r="L44" s="23">
        <f t="shared" si="6"/>
        <v>2.505</v>
      </c>
      <c r="M44" s="25" t="s">
        <v>273</v>
      </c>
    </row>
    <row r="45" spans="1:13" ht="30">
      <c r="A45" s="29"/>
      <c r="B45" s="27" t="s">
        <v>93</v>
      </c>
      <c r="C45" s="25" t="s">
        <v>0</v>
      </c>
      <c r="D45" s="25">
        <v>80</v>
      </c>
      <c r="E45" s="23">
        <v>45.62</v>
      </c>
      <c r="F45" s="4">
        <v>4.5</v>
      </c>
      <c r="G45" s="5">
        <v>30</v>
      </c>
      <c r="H45" s="23">
        <f>E45-F45</f>
        <v>41.12</v>
      </c>
      <c r="I45" s="8">
        <v>0</v>
      </c>
      <c r="J45" s="23">
        <f>40*1.05</f>
        <v>42</v>
      </c>
      <c r="K45" s="23">
        <f t="shared" si="5"/>
        <v>0.8800000000000026</v>
      </c>
      <c r="L45" s="23">
        <f t="shared" si="6"/>
        <v>0.8800000000000026</v>
      </c>
      <c r="M45" s="24" t="s">
        <v>38</v>
      </c>
    </row>
    <row r="46" spans="1:13" ht="15" customHeight="1">
      <c r="A46" s="29"/>
      <c r="B46" s="27" t="s">
        <v>94</v>
      </c>
      <c r="C46" s="25" t="s">
        <v>8</v>
      </c>
      <c r="D46" s="25">
        <v>65</v>
      </c>
      <c r="E46" s="47">
        <v>49.71</v>
      </c>
      <c r="F46" s="4">
        <v>1.38</v>
      </c>
      <c r="G46" s="5">
        <v>30</v>
      </c>
      <c r="H46" s="23">
        <f t="shared" si="4"/>
        <v>48.33</v>
      </c>
      <c r="I46" s="8">
        <v>0</v>
      </c>
      <c r="J46" s="23">
        <f>40*1.05</f>
        <v>42</v>
      </c>
      <c r="K46" s="23">
        <f t="shared" si="5"/>
        <v>-6.329999999999998</v>
      </c>
      <c r="L46" s="23">
        <f t="shared" si="6"/>
        <v>-6.329999999999998</v>
      </c>
      <c r="M46" s="25" t="s">
        <v>272</v>
      </c>
    </row>
    <row r="47" spans="1:14" s="42" customFormat="1" ht="15" customHeight="1">
      <c r="A47" s="39"/>
      <c r="B47" s="27" t="s">
        <v>95</v>
      </c>
      <c r="C47" s="36" t="s">
        <v>0</v>
      </c>
      <c r="D47" s="36">
        <v>80</v>
      </c>
      <c r="E47" s="47">
        <v>43.07</v>
      </c>
      <c r="F47" s="4">
        <v>6</v>
      </c>
      <c r="G47" s="5">
        <v>30</v>
      </c>
      <c r="H47" s="40">
        <f t="shared" si="4"/>
        <v>37.07</v>
      </c>
      <c r="I47" s="41">
        <v>0</v>
      </c>
      <c r="J47" s="40">
        <f>40*1.05</f>
        <v>42</v>
      </c>
      <c r="K47" s="40">
        <f t="shared" si="5"/>
        <v>4.93</v>
      </c>
      <c r="L47" s="23">
        <f t="shared" si="6"/>
        <v>4.93</v>
      </c>
      <c r="M47" s="24" t="s">
        <v>38</v>
      </c>
      <c r="N47" s="9"/>
    </row>
    <row r="48" spans="1:14" s="42" customFormat="1" ht="15" customHeight="1">
      <c r="A48" s="39"/>
      <c r="B48" s="27" t="s">
        <v>96</v>
      </c>
      <c r="C48" s="36" t="s">
        <v>6</v>
      </c>
      <c r="D48" s="36">
        <v>20</v>
      </c>
      <c r="E48" s="47">
        <v>4.1</v>
      </c>
      <c r="F48" s="4">
        <v>1.29</v>
      </c>
      <c r="G48" s="5">
        <v>30</v>
      </c>
      <c r="H48" s="40">
        <f t="shared" si="4"/>
        <v>2.8099999999999996</v>
      </c>
      <c r="I48" s="41">
        <v>0</v>
      </c>
      <c r="J48" s="40">
        <v>10.5</v>
      </c>
      <c r="K48" s="40">
        <f t="shared" si="5"/>
        <v>7.69</v>
      </c>
      <c r="L48" s="23">
        <f t="shared" si="6"/>
        <v>7.69</v>
      </c>
      <c r="M48" s="24" t="s">
        <v>38</v>
      </c>
      <c r="N48" s="9"/>
    </row>
    <row r="49" spans="1:14" s="42" customFormat="1" ht="15" customHeight="1">
      <c r="A49" s="39"/>
      <c r="B49" s="27" t="s">
        <v>97</v>
      </c>
      <c r="C49" s="36" t="s">
        <v>1</v>
      </c>
      <c r="D49" s="36">
        <v>16.3</v>
      </c>
      <c r="E49" s="47">
        <v>2.33</v>
      </c>
      <c r="F49" s="4">
        <v>0</v>
      </c>
      <c r="G49" s="5">
        <v>0</v>
      </c>
      <c r="H49" s="40">
        <f t="shared" si="4"/>
        <v>2.33</v>
      </c>
      <c r="I49" s="41">
        <v>0</v>
      </c>
      <c r="J49" s="40">
        <f>6.3*1.05</f>
        <v>6.615</v>
      </c>
      <c r="K49" s="40">
        <f t="shared" si="5"/>
        <v>4.285</v>
      </c>
      <c r="L49" s="23">
        <f t="shared" si="6"/>
        <v>4.285</v>
      </c>
      <c r="M49" s="24" t="s">
        <v>38</v>
      </c>
      <c r="N49" s="9"/>
    </row>
    <row r="50" spans="1:14" s="42" customFormat="1" ht="15" customHeight="1">
      <c r="A50" s="39"/>
      <c r="B50" s="27" t="s">
        <v>98</v>
      </c>
      <c r="C50" s="36" t="s">
        <v>6</v>
      </c>
      <c r="D50" s="36">
        <v>20</v>
      </c>
      <c r="E50" s="47">
        <v>2.31</v>
      </c>
      <c r="F50" s="4">
        <v>0</v>
      </c>
      <c r="G50" s="5">
        <v>0</v>
      </c>
      <c r="H50" s="40">
        <f t="shared" si="4"/>
        <v>2.31</v>
      </c>
      <c r="I50" s="41">
        <v>0</v>
      </c>
      <c r="J50" s="40">
        <v>10.5</v>
      </c>
      <c r="K50" s="40">
        <f t="shared" si="5"/>
        <v>8.19</v>
      </c>
      <c r="L50" s="23">
        <f t="shared" si="6"/>
        <v>8.19</v>
      </c>
      <c r="M50" s="24" t="s">
        <v>38</v>
      </c>
      <c r="N50" s="9"/>
    </row>
    <row r="51" spans="1:14" s="42" customFormat="1" ht="30">
      <c r="A51" s="39"/>
      <c r="B51" s="27" t="s">
        <v>99</v>
      </c>
      <c r="C51" s="36" t="s">
        <v>0</v>
      </c>
      <c r="D51" s="36">
        <v>80</v>
      </c>
      <c r="E51" s="47">
        <v>19.12</v>
      </c>
      <c r="F51" s="4">
        <v>4</v>
      </c>
      <c r="G51" s="5">
        <v>30</v>
      </c>
      <c r="H51" s="40">
        <f t="shared" si="4"/>
        <v>15.120000000000001</v>
      </c>
      <c r="I51" s="41">
        <v>0</v>
      </c>
      <c r="J51" s="40">
        <f>40*1.05</f>
        <v>42</v>
      </c>
      <c r="K51" s="40">
        <f t="shared" si="5"/>
        <v>26.88</v>
      </c>
      <c r="L51" s="23">
        <f t="shared" si="6"/>
        <v>26.88</v>
      </c>
      <c r="M51" s="24" t="s">
        <v>38</v>
      </c>
      <c r="N51" s="9"/>
    </row>
    <row r="52" spans="1:14" s="42" customFormat="1" ht="30">
      <c r="A52" s="39"/>
      <c r="B52" s="37" t="s">
        <v>100</v>
      </c>
      <c r="C52" s="36" t="s">
        <v>0</v>
      </c>
      <c r="D52" s="36"/>
      <c r="E52" s="47">
        <v>0</v>
      </c>
      <c r="F52" s="4">
        <v>0</v>
      </c>
      <c r="G52" s="5">
        <v>0</v>
      </c>
      <c r="H52" s="40">
        <f t="shared" si="4"/>
        <v>0</v>
      </c>
      <c r="I52" s="41">
        <v>0</v>
      </c>
      <c r="J52" s="40">
        <v>42</v>
      </c>
      <c r="K52" s="40">
        <f t="shared" si="5"/>
        <v>42</v>
      </c>
      <c r="L52" s="23">
        <f t="shared" si="6"/>
        <v>42</v>
      </c>
      <c r="M52" s="25" t="s">
        <v>273</v>
      </c>
      <c r="N52" s="9"/>
    </row>
    <row r="53" spans="1:14" s="42" customFormat="1" ht="15" customHeight="1">
      <c r="A53" s="39"/>
      <c r="B53" s="27" t="s">
        <v>101</v>
      </c>
      <c r="C53" s="36" t="s">
        <v>9</v>
      </c>
      <c r="D53" s="36">
        <v>30</v>
      </c>
      <c r="E53" s="47">
        <v>7.58</v>
      </c>
      <c r="F53" s="4">
        <v>0</v>
      </c>
      <c r="G53" s="5">
        <v>0</v>
      </c>
      <c r="H53" s="40">
        <f t="shared" si="4"/>
        <v>7.58</v>
      </c>
      <c r="I53" s="41">
        <v>0</v>
      </c>
      <c r="J53" s="40">
        <f>15*1.05</f>
        <v>15.75</v>
      </c>
      <c r="K53" s="40">
        <f t="shared" si="5"/>
        <v>8.17</v>
      </c>
      <c r="L53" s="23">
        <f t="shared" si="6"/>
        <v>8.17</v>
      </c>
      <c r="M53" s="24" t="s">
        <v>38</v>
      </c>
      <c r="N53" s="9"/>
    </row>
    <row r="54" spans="1:14" s="42" customFormat="1" ht="15" customHeight="1">
      <c r="A54" s="39"/>
      <c r="B54" s="27" t="s">
        <v>102</v>
      </c>
      <c r="C54" s="36" t="s">
        <v>10</v>
      </c>
      <c r="D54" s="36">
        <v>126</v>
      </c>
      <c r="E54" s="23">
        <v>12.14</v>
      </c>
      <c r="F54" s="4">
        <v>0</v>
      </c>
      <c r="G54" s="5">
        <v>0</v>
      </c>
      <c r="H54" s="40">
        <f t="shared" si="4"/>
        <v>12.14</v>
      </c>
      <c r="I54" s="41">
        <v>0</v>
      </c>
      <c r="J54" s="40">
        <f>63*1.05</f>
        <v>66.15</v>
      </c>
      <c r="K54" s="40">
        <f t="shared" si="5"/>
        <v>54.010000000000005</v>
      </c>
      <c r="L54" s="23">
        <f t="shared" si="6"/>
        <v>54.010000000000005</v>
      </c>
      <c r="M54" s="24" t="s">
        <v>38</v>
      </c>
      <c r="N54" s="9"/>
    </row>
    <row r="55" spans="1:13" ht="15" customHeight="1">
      <c r="A55" s="29"/>
      <c r="B55" s="2" t="s">
        <v>103</v>
      </c>
      <c r="C55" s="25" t="s">
        <v>11</v>
      </c>
      <c r="D55" s="25">
        <v>8</v>
      </c>
      <c r="E55" s="23">
        <v>1.1</v>
      </c>
      <c r="F55" s="4">
        <v>1.2</v>
      </c>
      <c r="G55" s="5">
        <v>110</v>
      </c>
      <c r="H55" s="23">
        <f t="shared" si="4"/>
        <v>-0.09999999999999987</v>
      </c>
      <c r="I55" s="8">
        <v>0</v>
      </c>
      <c r="J55" s="23">
        <f>4*1.05</f>
        <v>4.2</v>
      </c>
      <c r="K55" s="23">
        <f t="shared" si="5"/>
        <v>4.3</v>
      </c>
      <c r="L55" s="23">
        <f t="shared" si="6"/>
        <v>4.3</v>
      </c>
      <c r="M55" s="25" t="s">
        <v>273</v>
      </c>
    </row>
    <row r="56" spans="1:13" ht="15" customHeight="1">
      <c r="A56" s="29"/>
      <c r="B56" s="2" t="s">
        <v>104</v>
      </c>
      <c r="C56" s="25" t="s">
        <v>4</v>
      </c>
      <c r="D56" s="25">
        <v>5</v>
      </c>
      <c r="E56" s="23">
        <v>1.81</v>
      </c>
      <c r="F56" s="4">
        <v>0</v>
      </c>
      <c r="G56" s="5">
        <v>0</v>
      </c>
      <c r="H56" s="23">
        <f t="shared" si="4"/>
        <v>1.81</v>
      </c>
      <c r="I56" s="8">
        <v>0</v>
      </c>
      <c r="J56" s="23">
        <f aca="true" t="shared" si="7" ref="J56:J62">2.5*1.05</f>
        <v>2.625</v>
      </c>
      <c r="K56" s="23">
        <f t="shared" si="5"/>
        <v>0.815</v>
      </c>
      <c r="L56" s="23">
        <f t="shared" si="6"/>
        <v>0.815</v>
      </c>
      <c r="M56" s="25" t="s">
        <v>273</v>
      </c>
    </row>
    <row r="57" spans="1:13" ht="15" customHeight="1">
      <c r="A57" s="29"/>
      <c r="B57" s="2" t="s">
        <v>105</v>
      </c>
      <c r="C57" s="25" t="s">
        <v>4</v>
      </c>
      <c r="D57" s="25">
        <v>5</v>
      </c>
      <c r="E57" s="23">
        <v>1.07</v>
      </c>
      <c r="F57" s="4">
        <v>1.4</v>
      </c>
      <c r="G57" s="5">
        <v>120</v>
      </c>
      <c r="H57" s="23">
        <f t="shared" si="4"/>
        <v>-0.32999999999999985</v>
      </c>
      <c r="I57" s="8">
        <v>0</v>
      </c>
      <c r="J57" s="23">
        <f t="shared" si="7"/>
        <v>2.625</v>
      </c>
      <c r="K57" s="23">
        <f t="shared" si="5"/>
        <v>2.955</v>
      </c>
      <c r="L57" s="23">
        <f t="shared" si="6"/>
        <v>2.955</v>
      </c>
      <c r="M57" s="25" t="s">
        <v>273</v>
      </c>
    </row>
    <row r="58" spans="1:13" ht="15" customHeight="1">
      <c r="A58" s="29"/>
      <c r="B58" s="2" t="s">
        <v>106</v>
      </c>
      <c r="C58" s="25" t="s">
        <v>4</v>
      </c>
      <c r="D58" s="25">
        <v>5</v>
      </c>
      <c r="E58" s="23">
        <v>0.88</v>
      </c>
      <c r="F58" s="4">
        <v>1.2</v>
      </c>
      <c r="G58" s="5">
        <v>110</v>
      </c>
      <c r="H58" s="23">
        <f t="shared" si="4"/>
        <v>-0.31999999999999995</v>
      </c>
      <c r="I58" s="8">
        <v>0</v>
      </c>
      <c r="J58" s="23">
        <f t="shared" si="7"/>
        <v>2.625</v>
      </c>
      <c r="K58" s="23">
        <f t="shared" si="5"/>
        <v>2.945</v>
      </c>
      <c r="L58" s="23">
        <f t="shared" si="6"/>
        <v>2.945</v>
      </c>
      <c r="M58" s="25" t="s">
        <v>273</v>
      </c>
    </row>
    <row r="59" spans="1:13" ht="15" customHeight="1">
      <c r="A59" s="29"/>
      <c r="B59" s="2" t="s">
        <v>107</v>
      </c>
      <c r="C59" s="25" t="s">
        <v>4</v>
      </c>
      <c r="D59" s="25">
        <v>5</v>
      </c>
      <c r="E59" s="23">
        <v>0.36</v>
      </c>
      <c r="F59" s="4">
        <v>1.5</v>
      </c>
      <c r="G59" s="5">
        <v>120</v>
      </c>
      <c r="H59" s="23">
        <f t="shared" si="4"/>
        <v>-1.1400000000000001</v>
      </c>
      <c r="I59" s="8">
        <v>0</v>
      </c>
      <c r="J59" s="23">
        <f t="shared" si="7"/>
        <v>2.625</v>
      </c>
      <c r="K59" s="23">
        <f t="shared" si="5"/>
        <v>3.765</v>
      </c>
      <c r="L59" s="23">
        <f t="shared" si="6"/>
        <v>3.765</v>
      </c>
      <c r="M59" s="25" t="s">
        <v>273</v>
      </c>
    </row>
    <row r="60" spans="1:13" ht="15" customHeight="1">
      <c r="A60" s="29"/>
      <c r="B60" s="2" t="s">
        <v>108</v>
      </c>
      <c r="C60" s="25" t="s">
        <v>4</v>
      </c>
      <c r="D60" s="25">
        <v>5</v>
      </c>
      <c r="E60" s="23">
        <v>0.85</v>
      </c>
      <c r="F60" s="4">
        <v>0</v>
      </c>
      <c r="G60" s="5">
        <v>0</v>
      </c>
      <c r="H60" s="23">
        <f t="shared" si="4"/>
        <v>0.85</v>
      </c>
      <c r="I60" s="8">
        <v>0</v>
      </c>
      <c r="J60" s="23">
        <f t="shared" si="7"/>
        <v>2.625</v>
      </c>
      <c r="K60" s="23">
        <f t="shared" si="5"/>
        <v>1.775</v>
      </c>
      <c r="L60" s="23">
        <f t="shared" si="6"/>
        <v>1.775</v>
      </c>
      <c r="M60" s="25" t="s">
        <v>273</v>
      </c>
    </row>
    <row r="61" spans="1:13" ht="15" customHeight="1">
      <c r="A61" s="29"/>
      <c r="B61" s="2" t="s">
        <v>109</v>
      </c>
      <c r="C61" s="25" t="s">
        <v>12</v>
      </c>
      <c r="D61" s="25">
        <v>26</v>
      </c>
      <c r="E61" s="23">
        <v>8.72</v>
      </c>
      <c r="F61" s="4">
        <v>4.8</v>
      </c>
      <c r="G61" s="5">
        <v>20</v>
      </c>
      <c r="H61" s="23">
        <f t="shared" si="4"/>
        <v>3.920000000000001</v>
      </c>
      <c r="I61" s="8">
        <v>0</v>
      </c>
      <c r="J61" s="23">
        <f>10*1.05</f>
        <v>10.5</v>
      </c>
      <c r="K61" s="23">
        <f t="shared" si="5"/>
        <v>6.579999999999999</v>
      </c>
      <c r="L61" s="23">
        <f t="shared" si="6"/>
        <v>6.579999999999999</v>
      </c>
      <c r="M61" s="25" t="s">
        <v>273</v>
      </c>
    </row>
    <row r="62" spans="1:13" ht="15" customHeight="1">
      <c r="A62" s="29"/>
      <c r="B62" s="2" t="s">
        <v>110</v>
      </c>
      <c r="C62" s="25" t="s">
        <v>4</v>
      </c>
      <c r="D62" s="25">
        <v>5</v>
      </c>
      <c r="E62" s="23">
        <v>0.52</v>
      </c>
      <c r="F62" s="4">
        <v>1.5</v>
      </c>
      <c r="G62" s="5">
        <v>90</v>
      </c>
      <c r="H62" s="23">
        <f t="shared" si="4"/>
        <v>-0.98</v>
      </c>
      <c r="I62" s="8">
        <v>0</v>
      </c>
      <c r="J62" s="23">
        <f t="shared" si="7"/>
        <v>2.625</v>
      </c>
      <c r="K62" s="23">
        <f t="shared" si="5"/>
        <v>3.605</v>
      </c>
      <c r="L62" s="23">
        <f t="shared" si="6"/>
        <v>3.605</v>
      </c>
      <c r="M62" s="25" t="s">
        <v>273</v>
      </c>
    </row>
    <row r="63" spans="1:13" ht="15" customHeight="1">
      <c r="A63" s="29"/>
      <c r="B63" s="2" t="s">
        <v>111</v>
      </c>
      <c r="C63" s="25" t="s">
        <v>11</v>
      </c>
      <c r="D63" s="25">
        <v>8</v>
      </c>
      <c r="E63" s="23">
        <v>2.15</v>
      </c>
      <c r="F63" s="4">
        <v>1.2</v>
      </c>
      <c r="G63" s="5">
        <v>110</v>
      </c>
      <c r="H63" s="23">
        <f t="shared" si="4"/>
        <v>0.95</v>
      </c>
      <c r="I63" s="8">
        <v>0</v>
      </c>
      <c r="J63" s="23">
        <f>4*1.05</f>
        <v>4.2</v>
      </c>
      <c r="K63" s="23">
        <f t="shared" si="5"/>
        <v>3.25</v>
      </c>
      <c r="L63" s="23">
        <f t="shared" si="6"/>
        <v>3.25</v>
      </c>
      <c r="M63" s="25" t="s">
        <v>273</v>
      </c>
    </row>
    <row r="64" spans="1:13" ht="15" customHeight="1">
      <c r="A64" s="29"/>
      <c r="B64" s="2" t="s">
        <v>112</v>
      </c>
      <c r="C64" s="25" t="s">
        <v>13</v>
      </c>
      <c r="D64" s="25">
        <v>3.4</v>
      </c>
      <c r="E64" s="23">
        <v>0.11</v>
      </c>
      <c r="F64" s="4">
        <v>0</v>
      </c>
      <c r="G64" s="5">
        <v>0</v>
      </c>
      <c r="H64" s="23">
        <f t="shared" si="4"/>
        <v>0.11</v>
      </c>
      <c r="I64" s="8">
        <v>0</v>
      </c>
      <c r="J64" s="23">
        <f>1.6*1.05</f>
        <v>1.6800000000000002</v>
      </c>
      <c r="K64" s="23">
        <f t="shared" si="5"/>
        <v>1.57</v>
      </c>
      <c r="L64" s="23">
        <f t="shared" si="6"/>
        <v>1.57</v>
      </c>
      <c r="M64" s="25" t="s">
        <v>273</v>
      </c>
    </row>
    <row r="65" spans="1:13" ht="15" customHeight="1">
      <c r="A65" s="29"/>
      <c r="B65" s="2" t="s">
        <v>113</v>
      </c>
      <c r="C65" s="25" t="s">
        <v>4</v>
      </c>
      <c r="D65" s="25">
        <v>5</v>
      </c>
      <c r="E65" s="23">
        <v>0.45</v>
      </c>
      <c r="F65" s="4">
        <v>0</v>
      </c>
      <c r="G65" s="5">
        <v>0</v>
      </c>
      <c r="H65" s="23">
        <f t="shared" si="4"/>
        <v>0.45</v>
      </c>
      <c r="I65" s="8">
        <v>0</v>
      </c>
      <c r="J65" s="23">
        <f>2.5*1.05</f>
        <v>2.625</v>
      </c>
      <c r="K65" s="23">
        <f t="shared" si="5"/>
        <v>2.175</v>
      </c>
      <c r="L65" s="23">
        <f t="shared" si="6"/>
        <v>2.175</v>
      </c>
      <c r="M65" s="25" t="s">
        <v>273</v>
      </c>
    </row>
    <row r="66" spans="1:13" ht="15" customHeight="1">
      <c r="A66" s="29"/>
      <c r="B66" s="2" t="s">
        <v>114</v>
      </c>
      <c r="C66" s="25" t="s">
        <v>14</v>
      </c>
      <c r="D66" s="25">
        <v>12.6</v>
      </c>
      <c r="E66" s="23">
        <v>1.36</v>
      </c>
      <c r="F66" s="4">
        <v>1.2</v>
      </c>
      <c r="G66" s="5">
        <v>120</v>
      </c>
      <c r="H66" s="23">
        <f t="shared" si="4"/>
        <v>0.16000000000000014</v>
      </c>
      <c r="I66" s="8">
        <v>0</v>
      </c>
      <c r="J66" s="23">
        <f>6.3*1.05</f>
        <v>6.615</v>
      </c>
      <c r="K66" s="23">
        <f t="shared" si="5"/>
        <v>6.455</v>
      </c>
      <c r="L66" s="23">
        <f t="shared" si="6"/>
        <v>6.455</v>
      </c>
      <c r="M66" s="25" t="s">
        <v>273</v>
      </c>
    </row>
    <row r="67" spans="1:13" ht="15" customHeight="1">
      <c r="A67" s="29"/>
      <c r="B67" s="2" t="s">
        <v>115</v>
      </c>
      <c r="C67" s="25" t="s">
        <v>4</v>
      </c>
      <c r="D67" s="25">
        <v>5</v>
      </c>
      <c r="E67" s="23">
        <v>0.54</v>
      </c>
      <c r="F67" s="4">
        <v>0.8</v>
      </c>
      <c r="G67" s="5">
        <v>110</v>
      </c>
      <c r="H67" s="23">
        <f t="shared" si="4"/>
        <v>-0.26</v>
      </c>
      <c r="I67" s="8">
        <v>0</v>
      </c>
      <c r="J67" s="23">
        <f>2.5*1.05</f>
        <v>2.625</v>
      </c>
      <c r="K67" s="23">
        <f t="shared" si="5"/>
        <v>2.885</v>
      </c>
      <c r="L67" s="23">
        <f t="shared" si="6"/>
        <v>2.885</v>
      </c>
      <c r="M67" s="25" t="s">
        <v>273</v>
      </c>
    </row>
    <row r="68" spans="1:13" ht="15" customHeight="1">
      <c r="A68" s="29"/>
      <c r="B68" s="2" t="s">
        <v>116</v>
      </c>
      <c r="C68" s="25" t="s">
        <v>4</v>
      </c>
      <c r="D68" s="25">
        <v>5</v>
      </c>
      <c r="E68" s="23">
        <v>0.62</v>
      </c>
      <c r="F68" s="4">
        <v>1.5</v>
      </c>
      <c r="G68" s="5">
        <v>100</v>
      </c>
      <c r="H68" s="23">
        <f t="shared" si="4"/>
        <v>-0.88</v>
      </c>
      <c r="I68" s="8">
        <v>0</v>
      </c>
      <c r="J68" s="23">
        <f>2.5*1.05</f>
        <v>2.625</v>
      </c>
      <c r="K68" s="23">
        <f t="shared" si="5"/>
        <v>3.505</v>
      </c>
      <c r="L68" s="23">
        <f t="shared" si="6"/>
        <v>3.505</v>
      </c>
      <c r="M68" s="25" t="s">
        <v>273</v>
      </c>
    </row>
    <row r="69" spans="1:13" ht="15" customHeight="1">
      <c r="A69" s="29"/>
      <c r="B69" s="2" t="s">
        <v>117</v>
      </c>
      <c r="C69" s="25" t="s">
        <v>15</v>
      </c>
      <c r="D69" s="25">
        <v>4.8</v>
      </c>
      <c r="E69" s="23">
        <v>2.35</v>
      </c>
      <c r="F69" s="4">
        <v>0</v>
      </c>
      <c r="G69" s="5">
        <v>0</v>
      </c>
      <c r="H69" s="23">
        <f t="shared" si="4"/>
        <v>2.35</v>
      </c>
      <c r="I69" s="8">
        <v>0</v>
      </c>
      <c r="J69" s="23">
        <f>1.6*1.05</f>
        <v>1.6800000000000002</v>
      </c>
      <c r="K69" s="23">
        <f t="shared" si="5"/>
        <v>-0.6699999999999999</v>
      </c>
      <c r="L69" s="23">
        <f t="shared" si="6"/>
        <v>-0.6699999999999999</v>
      </c>
      <c r="M69" s="25" t="s">
        <v>272</v>
      </c>
    </row>
    <row r="70" spans="1:13" ht="15" customHeight="1">
      <c r="A70" s="29"/>
      <c r="B70" s="2" t="s">
        <v>118</v>
      </c>
      <c r="C70" s="25" t="s">
        <v>4</v>
      </c>
      <c r="D70" s="25">
        <v>5</v>
      </c>
      <c r="E70" s="23">
        <v>0.42</v>
      </c>
      <c r="F70" s="4">
        <v>0.8</v>
      </c>
      <c r="G70" s="5">
        <v>60</v>
      </c>
      <c r="H70" s="23">
        <f t="shared" si="4"/>
        <v>-0.38000000000000006</v>
      </c>
      <c r="I70" s="8">
        <v>0</v>
      </c>
      <c r="J70" s="23">
        <f>2.5*1.05</f>
        <v>2.625</v>
      </c>
      <c r="K70" s="23">
        <f t="shared" si="5"/>
        <v>3.005</v>
      </c>
      <c r="L70" s="23">
        <f t="shared" si="6"/>
        <v>3.005</v>
      </c>
      <c r="M70" s="25" t="s">
        <v>273</v>
      </c>
    </row>
    <row r="71" spans="1:13" ht="15" customHeight="1">
      <c r="A71" s="29"/>
      <c r="B71" s="2" t="s">
        <v>119</v>
      </c>
      <c r="C71" s="25" t="s">
        <v>11</v>
      </c>
      <c r="D71" s="25">
        <v>8</v>
      </c>
      <c r="E71" s="23">
        <v>2.84</v>
      </c>
      <c r="F71" s="4">
        <v>0</v>
      </c>
      <c r="G71" s="5">
        <v>0</v>
      </c>
      <c r="H71" s="23">
        <f t="shared" si="4"/>
        <v>2.84</v>
      </c>
      <c r="I71" s="8">
        <v>0</v>
      </c>
      <c r="J71" s="23">
        <f>4*1.05</f>
        <v>4.2</v>
      </c>
      <c r="K71" s="23">
        <f t="shared" si="5"/>
        <v>1.3600000000000003</v>
      </c>
      <c r="L71" s="23">
        <f t="shared" si="6"/>
        <v>1.3600000000000003</v>
      </c>
      <c r="M71" s="25" t="s">
        <v>273</v>
      </c>
    </row>
    <row r="72" spans="1:13" ht="15" customHeight="1">
      <c r="A72" s="29"/>
      <c r="B72" s="2" t="s">
        <v>120</v>
      </c>
      <c r="C72" s="25" t="s">
        <v>14</v>
      </c>
      <c r="D72" s="25">
        <v>12.6</v>
      </c>
      <c r="E72" s="23">
        <v>1.38</v>
      </c>
      <c r="F72" s="4">
        <v>1.5</v>
      </c>
      <c r="G72" s="5">
        <v>90</v>
      </c>
      <c r="H72" s="23">
        <f t="shared" si="4"/>
        <v>-0.1200000000000001</v>
      </c>
      <c r="I72" s="8">
        <v>0</v>
      </c>
      <c r="J72" s="23">
        <f>6.3*1.05</f>
        <v>6.615</v>
      </c>
      <c r="K72" s="23">
        <f t="shared" si="5"/>
        <v>6.735</v>
      </c>
      <c r="L72" s="23">
        <f t="shared" si="6"/>
        <v>6.735</v>
      </c>
      <c r="M72" s="25" t="s">
        <v>273</v>
      </c>
    </row>
    <row r="73" spans="1:13" ht="15" customHeight="1">
      <c r="A73" s="29"/>
      <c r="B73" s="2" t="s">
        <v>121</v>
      </c>
      <c r="C73" s="25" t="s">
        <v>4</v>
      </c>
      <c r="D73" s="25">
        <v>5</v>
      </c>
      <c r="E73" s="23">
        <v>0.43</v>
      </c>
      <c r="F73" s="4">
        <v>0</v>
      </c>
      <c r="G73" s="5">
        <v>0</v>
      </c>
      <c r="H73" s="23">
        <f t="shared" si="4"/>
        <v>0.43</v>
      </c>
      <c r="I73" s="8">
        <v>0</v>
      </c>
      <c r="J73" s="23">
        <f>2.5*1.05</f>
        <v>2.625</v>
      </c>
      <c r="K73" s="23">
        <f t="shared" si="5"/>
        <v>2.195</v>
      </c>
      <c r="L73" s="23">
        <f t="shared" si="6"/>
        <v>2.195</v>
      </c>
      <c r="M73" s="25" t="s">
        <v>273</v>
      </c>
    </row>
    <row r="74" spans="1:13" ht="15" customHeight="1">
      <c r="A74" s="29"/>
      <c r="B74" s="2" t="s">
        <v>122</v>
      </c>
      <c r="C74" s="25" t="s">
        <v>4</v>
      </c>
      <c r="D74" s="25">
        <v>5</v>
      </c>
      <c r="E74" s="23">
        <v>0.42</v>
      </c>
      <c r="F74" s="4">
        <v>1.5</v>
      </c>
      <c r="G74" s="5">
        <v>70</v>
      </c>
      <c r="H74" s="23">
        <f t="shared" si="4"/>
        <v>-1.08</v>
      </c>
      <c r="I74" s="8">
        <v>0</v>
      </c>
      <c r="J74" s="23">
        <f>2.5*1.05</f>
        <v>2.625</v>
      </c>
      <c r="K74" s="23">
        <f t="shared" si="5"/>
        <v>3.705</v>
      </c>
      <c r="L74" s="23">
        <f t="shared" si="6"/>
        <v>3.705</v>
      </c>
      <c r="M74" s="25" t="s">
        <v>273</v>
      </c>
    </row>
    <row r="75" spans="1:13" ht="15" customHeight="1">
      <c r="A75" s="29"/>
      <c r="B75" s="2" t="s">
        <v>123</v>
      </c>
      <c r="C75" s="25" t="s">
        <v>4</v>
      </c>
      <c r="D75" s="25">
        <v>5</v>
      </c>
      <c r="E75" s="23">
        <v>0.32</v>
      </c>
      <c r="F75" s="4">
        <v>0</v>
      </c>
      <c r="G75" s="5">
        <v>0</v>
      </c>
      <c r="H75" s="23">
        <f t="shared" si="4"/>
        <v>0.32</v>
      </c>
      <c r="I75" s="8">
        <v>0</v>
      </c>
      <c r="J75" s="23">
        <f>2.5*1.05</f>
        <v>2.625</v>
      </c>
      <c r="K75" s="23">
        <f t="shared" si="5"/>
        <v>2.305</v>
      </c>
      <c r="L75" s="23">
        <f t="shared" si="6"/>
        <v>2.305</v>
      </c>
      <c r="M75" s="25" t="s">
        <v>273</v>
      </c>
    </row>
    <row r="76" spans="1:13" ht="15" customHeight="1">
      <c r="A76" s="29"/>
      <c r="B76" s="2" t="s">
        <v>124</v>
      </c>
      <c r="C76" s="25" t="s">
        <v>4</v>
      </c>
      <c r="D76" s="25">
        <v>5</v>
      </c>
      <c r="E76" s="23">
        <v>1.98</v>
      </c>
      <c r="F76" s="4">
        <v>1.2</v>
      </c>
      <c r="G76" s="5">
        <v>100</v>
      </c>
      <c r="H76" s="23">
        <f t="shared" si="4"/>
        <v>0.78</v>
      </c>
      <c r="I76" s="8">
        <v>0</v>
      </c>
      <c r="J76" s="23">
        <f>2.5*1.05</f>
        <v>2.625</v>
      </c>
      <c r="K76" s="23">
        <f t="shared" si="5"/>
        <v>1.845</v>
      </c>
      <c r="L76" s="23">
        <f t="shared" si="6"/>
        <v>1.845</v>
      </c>
      <c r="M76" s="25" t="s">
        <v>273</v>
      </c>
    </row>
    <row r="77" spans="1:13" ht="15" customHeight="1">
      <c r="A77" s="29"/>
      <c r="B77" s="2" t="s">
        <v>125</v>
      </c>
      <c r="C77" s="25" t="s">
        <v>4</v>
      </c>
      <c r="D77" s="25">
        <v>5</v>
      </c>
      <c r="E77" s="23">
        <v>0.29</v>
      </c>
      <c r="F77" s="4">
        <v>0</v>
      </c>
      <c r="G77" s="5">
        <v>0</v>
      </c>
      <c r="H77" s="23">
        <f t="shared" si="4"/>
        <v>0.29</v>
      </c>
      <c r="I77" s="8">
        <v>0</v>
      </c>
      <c r="J77" s="23">
        <f>2.5*1.05</f>
        <v>2.625</v>
      </c>
      <c r="K77" s="23">
        <f t="shared" si="5"/>
        <v>2.335</v>
      </c>
      <c r="L77" s="23">
        <f t="shared" si="6"/>
        <v>2.335</v>
      </c>
      <c r="M77" s="25" t="s">
        <v>273</v>
      </c>
    </row>
    <row r="78" spans="1:13" ht="15" customHeight="1">
      <c r="A78" s="29"/>
      <c r="B78" s="2" t="s">
        <v>126</v>
      </c>
      <c r="C78" s="25" t="s">
        <v>16</v>
      </c>
      <c r="D78" s="25">
        <v>4.1</v>
      </c>
      <c r="E78" s="23">
        <v>0.44</v>
      </c>
      <c r="F78" s="4">
        <v>0</v>
      </c>
      <c r="G78" s="5">
        <v>0</v>
      </c>
      <c r="H78" s="23">
        <f t="shared" si="4"/>
        <v>0.44</v>
      </c>
      <c r="I78" s="8">
        <v>0</v>
      </c>
      <c r="J78" s="23">
        <f>1.6*1.05</f>
        <v>1.6800000000000002</v>
      </c>
      <c r="K78" s="23">
        <f t="shared" si="5"/>
        <v>1.2400000000000002</v>
      </c>
      <c r="L78" s="23">
        <f t="shared" si="6"/>
        <v>1.2400000000000002</v>
      </c>
      <c r="M78" s="25" t="s">
        <v>273</v>
      </c>
    </row>
    <row r="79" spans="1:13" ht="15" customHeight="1">
      <c r="A79" s="29"/>
      <c r="B79" s="2" t="s">
        <v>127</v>
      </c>
      <c r="C79" s="25" t="s">
        <v>17</v>
      </c>
      <c r="D79" s="25">
        <v>4.1</v>
      </c>
      <c r="E79" s="23">
        <v>0.24</v>
      </c>
      <c r="F79" s="4">
        <v>0</v>
      </c>
      <c r="G79" s="5">
        <v>0</v>
      </c>
      <c r="H79" s="23">
        <f t="shared" si="4"/>
        <v>0.24</v>
      </c>
      <c r="I79" s="8">
        <v>0</v>
      </c>
      <c r="J79" s="23">
        <f>1.6*1.05</f>
        <v>1.6800000000000002</v>
      </c>
      <c r="K79" s="23">
        <f t="shared" si="5"/>
        <v>1.4400000000000002</v>
      </c>
      <c r="L79" s="23">
        <f t="shared" si="6"/>
        <v>1.4400000000000002</v>
      </c>
      <c r="M79" s="25" t="s">
        <v>273</v>
      </c>
    </row>
    <row r="80" spans="1:13" ht="15" customHeight="1">
      <c r="A80" s="29"/>
      <c r="B80" s="2" t="s">
        <v>128</v>
      </c>
      <c r="C80" s="25" t="s">
        <v>18</v>
      </c>
      <c r="D80" s="25">
        <v>6.5</v>
      </c>
      <c r="E80" s="23">
        <v>1.27</v>
      </c>
      <c r="F80" s="4">
        <v>0</v>
      </c>
      <c r="G80" s="5">
        <v>0</v>
      </c>
      <c r="H80" s="23">
        <f t="shared" si="4"/>
        <v>1.27</v>
      </c>
      <c r="I80" s="8">
        <v>0</v>
      </c>
      <c r="J80" s="23">
        <f>2.5*1.05</f>
        <v>2.625</v>
      </c>
      <c r="K80" s="23">
        <f t="shared" si="5"/>
        <v>1.355</v>
      </c>
      <c r="L80" s="23">
        <f t="shared" si="6"/>
        <v>1.355</v>
      </c>
      <c r="M80" s="25" t="s">
        <v>273</v>
      </c>
    </row>
    <row r="81" spans="1:13" ht="15" customHeight="1">
      <c r="A81" s="29"/>
      <c r="B81" s="2" t="s">
        <v>129</v>
      </c>
      <c r="C81" s="25" t="s">
        <v>11</v>
      </c>
      <c r="D81" s="25">
        <v>8</v>
      </c>
      <c r="E81" s="23">
        <v>3.76</v>
      </c>
      <c r="F81" s="4">
        <v>3</v>
      </c>
      <c r="G81" s="5">
        <v>70</v>
      </c>
      <c r="H81" s="23">
        <f t="shared" si="4"/>
        <v>0.7599999999999998</v>
      </c>
      <c r="I81" s="8">
        <v>0</v>
      </c>
      <c r="J81" s="23">
        <f>4*1.05</f>
        <v>4.2</v>
      </c>
      <c r="K81" s="23">
        <f t="shared" si="5"/>
        <v>3.4400000000000004</v>
      </c>
      <c r="L81" s="23">
        <f t="shared" si="6"/>
        <v>3.4400000000000004</v>
      </c>
      <c r="M81" s="25" t="s">
        <v>273</v>
      </c>
    </row>
    <row r="82" spans="1:13" ht="15" customHeight="1">
      <c r="A82" s="29"/>
      <c r="B82" s="2" t="s">
        <v>130</v>
      </c>
      <c r="C82" s="25" t="s">
        <v>19</v>
      </c>
      <c r="D82" s="25">
        <v>5.7</v>
      </c>
      <c r="E82" s="23">
        <v>0.66</v>
      </c>
      <c r="F82" s="4">
        <v>1.1</v>
      </c>
      <c r="G82" s="5">
        <v>70</v>
      </c>
      <c r="H82" s="23">
        <f t="shared" si="4"/>
        <v>-0.44000000000000006</v>
      </c>
      <c r="I82" s="8">
        <v>0</v>
      </c>
      <c r="J82" s="23">
        <f>2.5*1.05</f>
        <v>2.625</v>
      </c>
      <c r="K82" s="23">
        <f t="shared" si="5"/>
        <v>3.065</v>
      </c>
      <c r="L82" s="23">
        <f t="shared" si="6"/>
        <v>3.065</v>
      </c>
      <c r="M82" s="25" t="s">
        <v>273</v>
      </c>
    </row>
    <row r="83" spans="1:13" ht="15">
      <c r="A83" s="29"/>
      <c r="B83" s="2" t="s">
        <v>131</v>
      </c>
      <c r="C83" s="25" t="s">
        <v>11</v>
      </c>
      <c r="D83" s="25">
        <v>8</v>
      </c>
      <c r="E83" s="23">
        <v>1.3</v>
      </c>
      <c r="F83" s="4">
        <v>1.2</v>
      </c>
      <c r="G83" s="5">
        <v>70</v>
      </c>
      <c r="H83" s="23">
        <f t="shared" si="4"/>
        <v>0.10000000000000009</v>
      </c>
      <c r="I83" s="8">
        <v>0</v>
      </c>
      <c r="J83" s="23">
        <f>4*1.05</f>
        <v>4.2</v>
      </c>
      <c r="K83" s="23">
        <f t="shared" si="5"/>
        <v>4.1</v>
      </c>
      <c r="L83" s="23">
        <f t="shared" si="6"/>
        <v>4.1</v>
      </c>
      <c r="M83" s="25" t="s">
        <v>273</v>
      </c>
    </row>
    <row r="84" spans="1:13" ht="15" customHeight="1">
      <c r="A84" s="29"/>
      <c r="B84" s="2" t="s">
        <v>132</v>
      </c>
      <c r="C84" s="25" t="s">
        <v>11</v>
      </c>
      <c r="D84" s="25">
        <v>8</v>
      </c>
      <c r="E84" s="23">
        <v>0.92</v>
      </c>
      <c r="F84" s="4">
        <v>0.8</v>
      </c>
      <c r="G84" s="5">
        <v>45</v>
      </c>
      <c r="H84" s="23">
        <f t="shared" si="4"/>
        <v>0.12</v>
      </c>
      <c r="I84" s="8">
        <v>0</v>
      </c>
      <c r="J84" s="23">
        <f>4*1.05</f>
        <v>4.2</v>
      </c>
      <c r="K84" s="23">
        <f t="shared" si="5"/>
        <v>4.08</v>
      </c>
      <c r="L84" s="23">
        <f t="shared" si="6"/>
        <v>4.08</v>
      </c>
      <c r="M84" s="25" t="s">
        <v>273</v>
      </c>
    </row>
    <row r="85" spans="1:13" ht="15" customHeight="1">
      <c r="A85" s="29"/>
      <c r="B85" s="2" t="s">
        <v>133</v>
      </c>
      <c r="C85" s="25" t="s">
        <v>4</v>
      </c>
      <c r="D85" s="25">
        <v>5</v>
      </c>
      <c r="E85" s="23">
        <v>1.55</v>
      </c>
      <c r="F85" s="4">
        <v>1.5</v>
      </c>
      <c r="G85" s="5">
        <v>110</v>
      </c>
      <c r="H85" s="23">
        <f t="shared" si="4"/>
        <v>0.050000000000000044</v>
      </c>
      <c r="I85" s="8">
        <v>0</v>
      </c>
      <c r="J85" s="23">
        <f>2.5*1.05</f>
        <v>2.625</v>
      </c>
      <c r="K85" s="23">
        <f t="shared" si="5"/>
        <v>2.575</v>
      </c>
      <c r="L85" s="23">
        <f t="shared" si="6"/>
        <v>2.575</v>
      </c>
      <c r="M85" s="25" t="s">
        <v>273</v>
      </c>
    </row>
    <row r="86" spans="1:13" ht="15" customHeight="1">
      <c r="A86" s="29"/>
      <c r="B86" s="2" t="s">
        <v>134</v>
      </c>
      <c r="C86" s="25" t="s">
        <v>4</v>
      </c>
      <c r="D86" s="25">
        <v>5</v>
      </c>
      <c r="E86" s="23">
        <v>0.79</v>
      </c>
      <c r="F86" s="4">
        <v>0</v>
      </c>
      <c r="G86" s="5">
        <v>0</v>
      </c>
      <c r="H86" s="23">
        <f t="shared" si="4"/>
        <v>0.79</v>
      </c>
      <c r="I86" s="8">
        <v>0</v>
      </c>
      <c r="J86" s="23">
        <f>2.5*1.05</f>
        <v>2.625</v>
      </c>
      <c r="K86" s="23">
        <f t="shared" si="5"/>
        <v>1.835</v>
      </c>
      <c r="L86" s="23">
        <f t="shared" si="6"/>
        <v>1.835</v>
      </c>
      <c r="M86" s="25" t="s">
        <v>273</v>
      </c>
    </row>
    <row r="87" spans="1:13" ht="15" customHeight="1">
      <c r="A87" s="29"/>
      <c r="B87" s="2" t="s">
        <v>135</v>
      </c>
      <c r="C87" s="25" t="s">
        <v>11</v>
      </c>
      <c r="D87" s="25">
        <v>8</v>
      </c>
      <c r="E87" s="23">
        <v>0.45</v>
      </c>
      <c r="F87" s="4">
        <v>0.8</v>
      </c>
      <c r="G87" s="5">
        <v>50</v>
      </c>
      <c r="H87" s="23">
        <f t="shared" si="4"/>
        <v>-0.35000000000000003</v>
      </c>
      <c r="I87" s="8">
        <v>0</v>
      </c>
      <c r="J87" s="23">
        <f>4*1.05</f>
        <v>4.2</v>
      </c>
      <c r="K87" s="23">
        <f t="shared" si="5"/>
        <v>4.55</v>
      </c>
      <c r="L87" s="23">
        <f t="shared" si="6"/>
        <v>4.55</v>
      </c>
      <c r="M87" s="25" t="s">
        <v>273</v>
      </c>
    </row>
    <row r="88" spans="1:13" ht="15" customHeight="1">
      <c r="A88" s="29"/>
      <c r="B88" s="2" t="s">
        <v>136</v>
      </c>
      <c r="C88" s="25" t="s">
        <v>14</v>
      </c>
      <c r="D88" s="25">
        <v>12.6</v>
      </c>
      <c r="E88" s="23">
        <v>0.36</v>
      </c>
      <c r="F88" s="4">
        <v>0</v>
      </c>
      <c r="G88" s="5">
        <v>0</v>
      </c>
      <c r="H88" s="23">
        <f t="shared" si="4"/>
        <v>0.36</v>
      </c>
      <c r="I88" s="8">
        <v>0</v>
      </c>
      <c r="J88" s="23">
        <f>6.3*1.05</f>
        <v>6.615</v>
      </c>
      <c r="K88" s="23">
        <f t="shared" si="5"/>
        <v>6.255</v>
      </c>
      <c r="L88" s="23">
        <f t="shared" si="6"/>
        <v>6.255</v>
      </c>
      <c r="M88" s="25" t="s">
        <v>273</v>
      </c>
    </row>
    <row r="89" spans="1:13" ht="15" customHeight="1">
      <c r="A89" s="29"/>
      <c r="B89" s="2" t="s">
        <v>137</v>
      </c>
      <c r="C89" s="25" t="s">
        <v>4</v>
      </c>
      <c r="D89" s="25">
        <v>5</v>
      </c>
      <c r="E89" s="23">
        <v>2.02</v>
      </c>
      <c r="F89" s="4">
        <v>0</v>
      </c>
      <c r="G89" s="5">
        <v>0</v>
      </c>
      <c r="H89" s="23">
        <f t="shared" si="4"/>
        <v>2.02</v>
      </c>
      <c r="I89" s="8">
        <v>0</v>
      </c>
      <c r="J89" s="23">
        <f>2.5*1.05</f>
        <v>2.625</v>
      </c>
      <c r="K89" s="23">
        <f t="shared" si="5"/>
        <v>0.605</v>
      </c>
      <c r="L89" s="23">
        <f t="shared" si="6"/>
        <v>0.605</v>
      </c>
      <c r="M89" s="25" t="s">
        <v>273</v>
      </c>
    </row>
    <row r="90" spans="1:13" ht="15" customHeight="1">
      <c r="A90" s="29"/>
      <c r="B90" s="2" t="s">
        <v>138</v>
      </c>
      <c r="C90" s="25" t="s">
        <v>4</v>
      </c>
      <c r="D90" s="25">
        <v>5</v>
      </c>
      <c r="E90" s="23">
        <v>0.18</v>
      </c>
      <c r="F90" s="4">
        <v>0</v>
      </c>
      <c r="G90" s="5">
        <v>0</v>
      </c>
      <c r="H90" s="23">
        <f t="shared" si="4"/>
        <v>0.18</v>
      </c>
      <c r="I90" s="8">
        <v>0</v>
      </c>
      <c r="J90" s="23">
        <f>2.5*1.05</f>
        <v>2.625</v>
      </c>
      <c r="K90" s="23">
        <f t="shared" si="5"/>
        <v>2.445</v>
      </c>
      <c r="L90" s="23">
        <f t="shared" si="6"/>
        <v>2.445</v>
      </c>
      <c r="M90" s="25" t="s">
        <v>273</v>
      </c>
    </row>
    <row r="91" spans="1:13" ht="15" customHeight="1">
      <c r="A91" s="29"/>
      <c r="B91" s="2" t="s">
        <v>139</v>
      </c>
      <c r="C91" s="25" t="s">
        <v>20</v>
      </c>
      <c r="D91" s="25">
        <v>9.5</v>
      </c>
      <c r="E91" s="23">
        <v>0.48</v>
      </c>
      <c r="F91" s="4">
        <v>0</v>
      </c>
      <c r="G91" s="5">
        <v>0</v>
      </c>
      <c r="H91" s="23">
        <f t="shared" si="4"/>
        <v>0.48</v>
      </c>
      <c r="I91" s="8">
        <v>0</v>
      </c>
      <c r="J91" s="23">
        <f>3.2*1.05</f>
        <v>3.3600000000000003</v>
      </c>
      <c r="K91" s="23">
        <f t="shared" si="5"/>
        <v>2.8800000000000003</v>
      </c>
      <c r="L91" s="23">
        <f t="shared" si="6"/>
        <v>2.8800000000000003</v>
      </c>
      <c r="M91" s="25" t="s">
        <v>273</v>
      </c>
    </row>
    <row r="92" spans="1:13" ht="15" customHeight="1">
      <c r="A92" s="29"/>
      <c r="B92" s="1" t="s">
        <v>140</v>
      </c>
      <c r="C92" s="3" t="s">
        <v>11</v>
      </c>
      <c r="D92" s="3">
        <v>8</v>
      </c>
      <c r="E92" s="23">
        <v>3.51</v>
      </c>
      <c r="F92" s="4">
        <v>1</v>
      </c>
      <c r="G92" s="5">
        <v>120</v>
      </c>
      <c r="H92" s="23">
        <f t="shared" si="4"/>
        <v>2.51</v>
      </c>
      <c r="I92" s="8">
        <v>0</v>
      </c>
      <c r="J92" s="23">
        <f>4*1.05</f>
        <v>4.2</v>
      </c>
      <c r="K92" s="23">
        <f t="shared" si="5"/>
        <v>1.6900000000000004</v>
      </c>
      <c r="L92" s="23">
        <f t="shared" si="6"/>
        <v>1.6900000000000004</v>
      </c>
      <c r="M92" s="25" t="s">
        <v>273</v>
      </c>
    </row>
    <row r="93" spans="1:13" ht="15" customHeight="1">
      <c r="A93" s="29"/>
      <c r="B93" s="1" t="s">
        <v>141</v>
      </c>
      <c r="C93" s="6" t="s">
        <v>4</v>
      </c>
      <c r="D93" s="6">
        <v>5</v>
      </c>
      <c r="E93" s="23">
        <v>1.35</v>
      </c>
      <c r="F93" s="4">
        <v>1</v>
      </c>
      <c r="G93" s="5">
        <v>60</v>
      </c>
      <c r="H93" s="23">
        <f t="shared" si="4"/>
        <v>0.3500000000000001</v>
      </c>
      <c r="I93" s="8">
        <v>0</v>
      </c>
      <c r="J93" s="23">
        <f>2.5*1.05</f>
        <v>2.625</v>
      </c>
      <c r="K93" s="23">
        <f t="shared" si="5"/>
        <v>2.275</v>
      </c>
      <c r="L93" s="23">
        <f t="shared" si="6"/>
        <v>2.275</v>
      </c>
      <c r="M93" s="25" t="s">
        <v>273</v>
      </c>
    </row>
    <row r="94" spans="1:13" ht="30">
      <c r="A94" s="29"/>
      <c r="B94" s="1" t="s">
        <v>142</v>
      </c>
      <c r="C94" s="6" t="s">
        <v>21</v>
      </c>
      <c r="D94" s="6">
        <v>10.3</v>
      </c>
      <c r="E94" s="23">
        <v>5.61</v>
      </c>
      <c r="F94" s="4">
        <v>2</v>
      </c>
      <c r="G94" s="5">
        <v>120</v>
      </c>
      <c r="H94" s="23">
        <f t="shared" si="4"/>
        <v>3.6100000000000003</v>
      </c>
      <c r="I94" s="8">
        <v>0</v>
      </c>
      <c r="J94" s="23">
        <f>4*1.05</f>
        <v>4.2</v>
      </c>
      <c r="K94" s="23">
        <f t="shared" si="5"/>
        <v>0.5899999999999999</v>
      </c>
      <c r="L94" s="23">
        <f t="shared" si="6"/>
        <v>0.5899999999999999</v>
      </c>
      <c r="M94" s="25" t="s">
        <v>273</v>
      </c>
    </row>
    <row r="95" spans="1:13" ht="15">
      <c r="A95" s="29"/>
      <c r="B95" s="1" t="s">
        <v>143</v>
      </c>
      <c r="C95" s="6" t="s">
        <v>4</v>
      </c>
      <c r="D95" s="6">
        <v>5</v>
      </c>
      <c r="E95" s="23">
        <v>1.13</v>
      </c>
      <c r="F95" s="4">
        <v>0</v>
      </c>
      <c r="G95" s="5">
        <v>0</v>
      </c>
      <c r="H95" s="23">
        <f t="shared" si="4"/>
        <v>1.13</v>
      </c>
      <c r="I95" s="8">
        <v>0</v>
      </c>
      <c r="J95" s="23">
        <f>2.5*1.05</f>
        <v>2.625</v>
      </c>
      <c r="K95" s="23">
        <f t="shared" si="5"/>
        <v>1.495</v>
      </c>
      <c r="L95" s="23">
        <f t="shared" si="6"/>
        <v>1.495</v>
      </c>
      <c r="M95" s="25" t="s">
        <v>273</v>
      </c>
    </row>
    <row r="96" spans="1:13" ht="15" customHeight="1">
      <c r="A96" s="29"/>
      <c r="B96" s="1" t="s">
        <v>144</v>
      </c>
      <c r="C96" s="6" t="s">
        <v>4</v>
      </c>
      <c r="D96" s="6">
        <v>5</v>
      </c>
      <c r="E96" s="23">
        <v>0.52</v>
      </c>
      <c r="F96" s="4">
        <v>0.5</v>
      </c>
      <c r="G96" s="5">
        <v>60</v>
      </c>
      <c r="H96" s="23">
        <f t="shared" si="4"/>
        <v>0.020000000000000018</v>
      </c>
      <c r="I96" s="8">
        <v>0</v>
      </c>
      <c r="J96" s="23">
        <f>2.5*1.05</f>
        <v>2.625</v>
      </c>
      <c r="K96" s="23">
        <f t="shared" si="5"/>
        <v>2.605</v>
      </c>
      <c r="L96" s="23">
        <f t="shared" si="6"/>
        <v>2.605</v>
      </c>
      <c r="M96" s="25" t="s">
        <v>273</v>
      </c>
    </row>
    <row r="97" spans="1:13" ht="15" customHeight="1">
      <c r="A97" s="29"/>
      <c r="B97" s="1" t="s">
        <v>145</v>
      </c>
      <c r="C97" s="6" t="s">
        <v>22</v>
      </c>
      <c r="D97" s="6">
        <v>10.3</v>
      </c>
      <c r="E97" s="23">
        <v>2.02</v>
      </c>
      <c r="F97" s="4">
        <v>1</v>
      </c>
      <c r="G97" s="5">
        <v>120</v>
      </c>
      <c r="H97" s="23">
        <f t="shared" si="4"/>
        <v>1.02</v>
      </c>
      <c r="I97" s="8">
        <v>0</v>
      </c>
      <c r="J97" s="23">
        <f>4*1.05</f>
        <v>4.2</v>
      </c>
      <c r="K97" s="23">
        <f t="shared" si="5"/>
        <v>3.18</v>
      </c>
      <c r="L97" s="23">
        <f t="shared" si="6"/>
        <v>3.18</v>
      </c>
      <c r="M97" s="25" t="s">
        <v>273</v>
      </c>
    </row>
    <row r="98" spans="1:13" ht="30">
      <c r="A98" s="29"/>
      <c r="B98" s="1" t="s">
        <v>146</v>
      </c>
      <c r="C98" s="6" t="s">
        <v>4</v>
      </c>
      <c r="D98" s="6">
        <v>5</v>
      </c>
      <c r="E98" s="23">
        <v>2.14</v>
      </c>
      <c r="F98" s="4">
        <v>0.5</v>
      </c>
      <c r="G98" s="5">
        <v>60</v>
      </c>
      <c r="H98" s="23">
        <f aca="true" t="shared" si="8" ref="H98:H161">E98-F98</f>
        <v>1.6400000000000001</v>
      </c>
      <c r="I98" s="8">
        <v>0</v>
      </c>
      <c r="J98" s="23">
        <f>2.5*1.05</f>
        <v>2.625</v>
      </c>
      <c r="K98" s="23">
        <f aca="true" t="shared" si="9" ref="K98:K161">J98-I98-H98</f>
        <v>0.9849999999999999</v>
      </c>
      <c r="L98" s="23">
        <f aca="true" t="shared" si="10" ref="L98:L161">K98</f>
        <v>0.9849999999999999</v>
      </c>
      <c r="M98" s="25" t="s">
        <v>273</v>
      </c>
    </row>
    <row r="99" spans="1:13" ht="15" customHeight="1">
      <c r="A99" s="29"/>
      <c r="B99" s="1" t="s">
        <v>147</v>
      </c>
      <c r="C99" s="3" t="s">
        <v>23</v>
      </c>
      <c r="D99" s="3">
        <v>3.6</v>
      </c>
      <c r="E99" s="23">
        <v>0.45</v>
      </c>
      <c r="F99" s="4">
        <v>0.5</v>
      </c>
      <c r="G99" s="5">
        <v>120</v>
      </c>
      <c r="H99" s="23">
        <f t="shared" si="8"/>
        <v>-0.04999999999999999</v>
      </c>
      <c r="I99" s="8">
        <v>0</v>
      </c>
      <c r="J99" s="23">
        <f>1.8*1.05</f>
        <v>1.8900000000000001</v>
      </c>
      <c r="K99" s="23">
        <f t="shared" si="9"/>
        <v>1.9400000000000002</v>
      </c>
      <c r="L99" s="23">
        <f t="shared" si="10"/>
        <v>1.9400000000000002</v>
      </c>
      <c r="M99" s="25" t="s">
        <v>273</v>
      </c>
    </row>
    <row r="100" spans="1:13" ht="15" customHeight="1">
      <c r="A100" s="29"/>
      <c r="B100" s="1" t="s">
        <v>148</v>
      </c>
      <c r="C100" s="6" t="s">
        <v>24</v>
      </c>
      <c r="D100" s="6">
        <v>3.2</v>
      </c>
      <c r="E100" s="23">
        <v>1.95</v>
      </c>
      <c r="F100" s="4">
        <v>0.5</v>
      </c>
      <c r="G100" s="5">
        <v>60</v>
      </c>
      <c r="H100" s="23">
        <f t="shared" si="8"/>
        <v>1.45</v>
      </c>
      <c r="I100" s="8">
        <v>0</v>
      </c>
      <c r="J100" s="23">
        <f>1.6*1.05</f>
        <v>1.6800000000000002</v>
      </c>
      <c r="K100" s="23">
        <f t="shared" si="9"/>
        <v>0.2300000000000002</v>
      </c>
      <c r="L100" s="23">
        <f t="shared" si="10"/>
        <v>0.2300000000000002</v>
      </c>
      <c r="M100" s="25" t="s">
        <v>273</v>
      </c>
    </row>
    <row r="101" spans="1:13" ht="15" customHeight="1">
      <c r="A101" s="29"/>
      <c r="B101" s="1" t="s">
        <v>149</v>
      </c>
      <c r="C101" s="6" t="s">
        <v>4</v>
      </c>
      <c r="D101" s="6">
        <v>5</v>
      </c>
      <c r="E101" s="23">
        <v>0.44</v>
      </c>
      <c r="F101" s="4">
        <v>0.5</v>
      </c>
      <c r="G101" s="5">
        <v>60</v>
      </c>
      <c r="H101" s="23">
        <f t="shared" si="8"/>
        <v>-0.06</v>
      </c>
      <c r="I101" s="8">
        <v>0</v>
      </c>
      <c r="J101" s="23">
        <f>2.5*1.05</f>
        <v>2.625</v>
      </c>
      <c r="K101" s="23">
        <f t="shared" si="9"/>
        <v>2.685</v>
      </c>
      <c r="L101" s="23">
        <f t="shared" si="10"/>
        <v>2.685</v>
      </c>
      <c r="M101" s="25" t="s">
        <v>273</v>
      </c>
    </row>
    <row r="102" spans="1:13" ht="15" customHeight="1">
      <c r="A102" s="29"/>
      <c r="B102" s="1" t="s">
        <v>150</v>
      </c>
      <c r="C102" s="6" t="s">
        <v>24</v>
      </c>
      <c r="D102" s="6">
        <v>3.2</v>
      </c>
      <c r="E102" s="23">
        <v>0.37</v>
      </c>
      <c r="F102" s="4">
        <v>0.5</v>
      </c>
      <c r="G102" s="5">
        <v>60</v>
      </c>
      <c r="H102" s="23">
        <f t="shared" si="8"/>
        <v>-0.13</v>
      </c>
      <c r="I102" s="8">
        <v>0</v>
      </c>
      <c r="J102" s="23">
        <v>1.68</v>
      </c>
      <c r="K102" s="23">
        <f t="shared" si="9"/>
        <v>1.81</v>
      </c>
      <c r="L102" s="23">
        <f t="shared" si="10"/>
        <v>1.81</v>
      </c>
      <c r="M102" s="25" t="s">
        <v>273</v>
      </c>
    </row>
    <row r="103" spans="1:13" ht="15" customHeight="1">
      <c r="A103" s="29"/>
      <c r="B103" s="1" t="s">
        <v>151</v>
      </c>
      <c r="C103" s="6" t="s">
        <v>4</v>
      </c>
      <c r="D103" s="6">
        <v>5</v>
      </c>
      <c r="E103" s="23">
        <v>0.29</v>
      </c>
      <c r="F103" s="4">
        <v>0</v>
      </c>
      <c r="G103" s="5">
        <v>0</v>
      </c>
      <c r="H103" s="23">
        <f t="shared" si="8"/>
        <v>0.29</v>
      </c>
      <c r="I103" s="8">
        <v>0</v>
      </c>
      <c r="J103" s="23">
        <f>2.5*1.05</f>
        <v>2.625</v>
      </c>
      <c r="K103" s="23">
        <f t="shared" si="9"/>
        <v>2.335</v>
      </c>
      <c r="L103" s="23">
        <f t="shared" si="10"/>
        <v>2.335</v>
      </c>
      <c r="M103" s="25" t="s">
        <v>273</v>
      </c>
    </row>
    <row r="104" spans="1:13" ht="30">
      <c r="A104" s="29"/>
      <c r="B104" s="1" t="s">
        <v>152</v>
      </c>
      <c r="C104" s="6" t="s">
        <v>24</v>
      </c>
      <c r="D104" s="6">
        <v>3.2</v>
      </c>
      <c r="E104" s="23">
        <v>0.67</v>
      </c>
      <c r="F104" s="4">
        <v>0</v>
      </c>
      <c r="G104" s="5">
        <v>0</v>
      </c>
      <c r="H104" s="23">
        <f t="shared" si="8"/>
        <v>0.67</v>
      </c>
      <c r="I104" s="8">
        <v>0</v>
      </c>
      <c r="J104" s="23">
        <f>1.6*1.05</f>
        <v>1.6800000000000002</v>
      </c>
      <c r="K104" s="23">
        <f t="shared" si="9"/>
        <v>1.0100000000000002</v>
      </c>
      <c r="L104" s="23">
        <f t="shared" si="10"/>
        <v>1.0100000000000002</v>
      </c>
      <c r="M104" s="25" t="s">
        <v>273</v>
      </c>
    </row>
    <row r="105" spans="1:13" ht="15" customHeight="1">
      <c r="A105" s="29"/>
      <c r="B105" s="1" t="s">
        <v>153</v>
      </c>
      <c r="C105" s="6" t="s">
        <v>17</v>
      </c>
      <c r="D105" s="6">
        <v>4.1</v>
      </c>
      <c r="E105" s="23">
        <v>0.58</v>
      </c>
      <c r="F105" s="4">
        <v>0</v>
      </c>
      <c r="G105" s="5">
        <v>0</v>
      </c>
      <c r="H105" s="23">
        <f t="shared" si="8"/>
        <v>0.58</v>
      </c>
      <c r="I105" s="8">
        <v>0</v>
      </c>
      <c r="J105" s="23">
        <f>1.6*1.05</f>
        <v>1.6800000000000002</v>
      </c>
      <c r="K105" s="23">
        <f t="shared" si="9"/>
        <v>1.1</v>
      </c>
      <c r="L105" s="23">
        <f t="shared" si="10"/>
        <v>1.1</v>
      </c>
      <c r="M105" s="25" t="s">
        <v>273</v>
      </c>
    </row>
    <row r="106" spans="1:13" ht="15">
      <c r="A106" s="29"/>
      <c r="B106" s="1" t="s">
        <v>154</v>
      </c>
      <c r="C106" s="6" t="s">
        <v>4</v>
      </c>
      <c r="D106" s="6">
        <v>5</v>
      </c>
      <c r="E106" s="23">
        <v>0.63</v>
      </c>
      <c r="F106" s="4">
        <v>0</v>
      </c>
      <c r="G106" s="5">
        <v>0</v>
      </c>
      <c r="H106" s="23">
        <f t="shared" si="8"/>
        <v>0.63</v>
      </c>
      <c r="I106" s="8">
        <v>0</v>
      </c>
      <c r="J106" s="23">
        <f aca="true" t="shared" si="11" ref="J106:J119">2.5*1.05</f>
        <v>2.625</v>
      </c>
      <c r="K106" s="23">
        <f t="shared" si="9"/>
        <v>1.995</v>
      </c>
      <c r="L106" s="23">
        <f t="shared" si="10"/>
        <v>1.995</v>
      </c>
      <c r="M106" s="25" t="s">
        <v>273</v>
      </c>
    </row>
    <row r="107" spans="1:13" ht="15" customHeight="1">
      <c r="A107" s="29"/>
      <c r="B107" s="1" t="s">
        <v>155</v>
      </c>
      <c r="C107" s="6" t="s">
        <v>4</v>
      </c>
      <c r="D107" s="6">
        <v>5</v>
      </c>
      <c r="E107" s="23">
        <v>1.15</v>
      </c>
      <c r="F107" s="4">
        <v>0.5</v>
      </c>
      <c r="G107" s="5">
        <v>180</v>
      </c>
      <c r="H107" s="23">
        <f t="shared" si="8"/>
        <v>0.6499999999999999</v>
      </c>
      <c r="I107" s="8">
        <v>0</v>
      </c>
      <c r="J107" s="23">
        <f t="shared" si="11"/>
        <v>2.625</v>
      </c>
      <c r="K107" s="23">
        <f t="shared" si="9"/>
        <v>1.975</v>
      </c>
      <c r="L107" s="23">
        <f t="shared" si="10"/>
        <v>1.975</v>
      </c>
      <c r="M107" s="25" t="s">
        <v>273</v>
      </c>
    </row>
    <row r="108" spans="1:13" ht="15" customHeight="1">
      <c r="A108" s="29"/>
      <c r="B108" s="1" t="s">
        <v>156</v>
      </c>
      <c r="C108" s="6" t="s">
        <v>4</v>
      </c>
      <c r="D108" s="6">
        <v>5</v>
      </c>
      <c r="E108" s="23">
        <v>1.3</v>
      </c>
      <c r="F108" s="4">
        <v>0.5</v>
      </c>
      <c r="G108" s="5">
        <v>60</v>
      </c>
      <c r="H108" s="23">
        <f t="shared" si="8"/>
        <v>0.8</v>
      </c>
      <c r="I108" s="8">
        <v>0</v>
      </c>
      <c r="J108" s="23">
        <f t="shared" si="11"/>
        <v>2.625</v>
      </c>
      <c r="K108" s="23">
        <f t="shared" si="9"/>
        <v>1.825</v>
      </c>
      <c r="L108" s="23">
        <f t="shared" si="10"/>
        <v>1.825</v>
      </c>
      <c r="M108" s="25" t="s">
        <v>273</v>
      </c>
    </row>
    <row r="109" spans="1:13" ht="15" customHeight="1">
      <c r="A109" s="29"/>
      <c r="B109" s="1" t="s">
        <v>157</v>
      </c>
      <c r="C109" s="6" t="s">
        <v>4</v>
      </c>
      <c r="D109" s="6">
        <v>5</v>
      </c>
      <c r="E109" s="23">
        <v>1.1</v>
      </c>
      <c r="F109" s="4">
        <v>0.5</v>
      </c>
      <c r="G109" s="5">
        <v>60</v>
      </c>
      <c r="H109" s="23">
        <f t="shared" si="8"/>
        <v>0.6000000000000001</v>
      </c>
      <c r="I109" s="8">
        <v>0</v>
      </c>
      <c r="J109" s="23">
        <f t="shared" si="11"/>
        <v>2.625</v>
      </c>
      <c r="K109" s="23">
        <f t="shared" si="9"/>
        <v>2.025</v>
      </c>
      <c r="L109" s="23">
        <f t="shared" si="10"/>
        <v>2.025</v>
      </c>
      <c r="M109" s="25" t="s">
        <v>273</v>
      </c>
    </row>
    <row r="110" spans="1:13" ht="15" customHeight="1">
      <c r="A110" s="29"/>
      <c r="B110" s="1" t="s">
        <v>158</v>
      </c>
      <c r="C110" s="6" t="s">
        <v>4</v>
      </c>
      <c r="D110" s="6">
        <v>5</v>
      </c>
      <c r="E110" s="23">
        <v>0.48</v>
      </c>
      <c r="F110" s="4">
        <v>0</v>
      </c>
      <c r="G110" s="5">
        <v>0</v>
      </c>
      <c r="H110" s="23">
        <f t="shared" si="8"/>
        <v>0.48</v>
      </c>
      <c r="I110" s="8">
        <v>0</v>
      </c>
      <c r="J110" s="23">
        <f t="shared" si="11"/>
        <v>2.625</v>
      </c>
      <c r="K110" s="23">
        <f t="shared" si="9"/>
        <v>2.145</v>
      </c>
      <c r="L110" s="23">
        <f t="shared" si="10"/>
        <v>2.145</v>
      </c>
      <c r="M110" s="25" t="s">
        <v>273</v>
      </c>
    </row>
    <row r="111" spans="1:13" ht="15" customHeight="1">
      <c r="A111" s="29"/>
      <c r="B111" s="1" t="s">
        <v>159</v>
      </c>
      <c r="C111" s="6" t="s">
        <v>4</v>
      </c>
      <c r="D111" s="6">
        <v>5</v>
      </c>
      <c r="E111" s="23">
        <v>1.81</v>
      </c>
      <c r="F111" s="4">
        <v>0.5</v>
      </c>
      <c r="G111" s="5">
        <v>60</v>
      </c>
      <c r="H111" s="23">
        <f t="shared" si="8"/>
        <v>1.31</v>
      </c>
      <c r="I111" s="8">
        <v>0</v>
      </c>
      <c r="J111" s="23">
        <f t="shared" si="11"/>
        <v>2.625</v>
      </c>
      <c r="K111" s="23">
        <f t="shared" si="9"/>
        <v>1.315</v>
      </c>
      <c r="L111" s="23">
        <f t="shared" si="10"/>
        <v>1.315</v>
      </c>
      <c r="M111" s="25" t="s">
        <v>273</v>
      </c>
    </row>
    <row r="112" spans="1:13" ht="15" customHeight="1">
      <c r="A112" s="29"/>
      <c r="B112" s="1" t="s">
        <v>160</v>
      </c>
      <c r="C112" s="6" t="s">
        <v>4</v>
      </c>
      <c r="D112" s="6">
        <v>5</v>
      </c>
      <c r="E112" s="23">
        <v>1.8</v>
      </c>
      <c r="F112" s="4">
        <v>0.5</v>
      </c>
      <c r="G112" s="5">
        <v>60</v>
      </c>
      <c r="H112" s="23">
        <f t="shared" si="8"/>
        <v>1.3</v>
      </c>
      <c r="I112" s="8">
        <v>0</v>
      </c>
      <c r="J112" s="23">
        <f t="shared" si="11"/>
        <v>2.625</v>
      </c>
      <c r="K112" s="23">
        <f t="shared" si="9"/>
        <v>1.325</v>
      </c>
      <c r="L112" s="23">
        <f t="shared" si="10"/>
        <v>1.325</v>
      </c>
      <c r="M112" s="25" t="s">
        <v>273</v>
      </c>
    </row>
    <row r="113" spans="1:13" ht="15" customHeight="1">
      <c r="A113" s="29"/>
      <c r="B113" s="1" t="s">
        <v>161</v>
      </c>
      <c r="C113" s="6" t="s">
        <v>4</v>
      </c>
      <c r="D113" s="6">
        <v>5</v>
      </c>
      <c r="E113" s="23">
        <v>0.36</v>
      </c>
      <c r="F113" s="4">
        <v>0</v>
      </c>
      <c r="G113" s="5">
        <v>0</v>
      </c>
      <c r="H113" s="23">
        <f t="shared" si="8"/>
        <v>0.36</v>
      </c>
      <c r="I113" s="8">
        <v>0</v>
      </c>
      <c r="J113" s="23">
        <f t="shared" si="11"/>
        <v>2.625</v>
      </c>
      <c r="K113" s="23">
        <f t="shared" si="9"/>
        <v>2.265</v>
      </c>
      <c r="L113" s="23">
        <f t="shared" si="10"/>
        <v>2.265</v>
      </c>
      <c r="M113" s="25" t="s">
        <v>273</v>
      </c>
    </row>
    <row r="114" spans="1:13" ht="15" customHeight="1">
      <c r="A114" s="29"/>
      <c r="B114" s="1" t="s">
        <v>162</v>
      </c>
      <c r="C114" s="6" t="s">
        <v>4</v>
      </c>
      <c r="D114" s="6">
        <v>5</v>
      </c>
      <c r="E114" s="23">
        <v>0.15</v>
      </c>
      <c r="F114" s="4">
        <v>0</v>
      </c>
      <c r="G114" s="5">
        <v>0</v>
      </c>
      <c r="H114" s="23">
        <f t="shared" si="8"/>
        <v>0.15</v>
      </c>
      <c r="I114" s="8">
        <v>0</v>
      </c>
      <c r="J114" s="23">
        <f t="shared" si="11"/>
        <v>2.625</v>
      </c>
      <c r="K114" s="23">
        <f t="shared" si="9"/>
        <v>2.475</v>
      </c>
      <c r="L114" s="23">
        <f t="shared" si="10"/>
        <v>2.475</v>
      </c>
      <c r="M114" s="25" t="s">
        <v>273</v>
      </c>
    </row>
    <row r="115" spans="1:13" ht="15" customHeight="1">
      <c r="A115" s="29"/>
      <c r="B115" s="1" t="s">
        <v>163</v>
      </c>
      <c r="C115" s="6" t="s">
        <v>4</v>
      </c>
      <c r="D115" s="6">
        <v>5</v>
      </c>
      <c r="E115" s="23">
        <v>0.47</v>
      </c>
      <c r="F115" s="4">
        <v>0</v>
      </c>
      <c r="G115" s="5">
        <v>0</v>
      </c>
      <c r="H115" s="23">
        <f t="shared" si="8"/>
        <v>0.47</v>
      </c>
      <c r="I115" s="8">
        <v>0</v>
      </c>
      <c r="J115" s="23">
        <f t="shared" si="11"/>
        <v>2.625</v>
      </c>
      <c r="K115" s="23">
        <f t="shared" si="9"/>
        <v>2.1550000000000002</v>
      </c>
      <c r="L115" s="23">
        <f t="shared" si="10"/>
        <v>2.1550000000000002</v>
      </c>
      <c r="M115" s="25" t="s">
        <v>273</v>
      </c>
    </row>
    <row r="116" spans="1:13" ht="15">
      <c r="A116" s="29"/>
      <c r="B116" s="1" t="s">
        <v>164</v>
      </c>
      <c r="C116" s="6" t="s">
        <v>4</v>
      </c>
      <c r="D116" s="6">
        <v>5</v>
      </c>
      <c r="E116" s="23">
        <v>1.01</v>
      </c>
      <c r="F116" s="4">
        <v>0.5</v>
      </c>
      <c r="G116" s="5">
        <v>120</v>
      </c>
      <c r="H116" s="23">
        <f t="shared" si="8"/>
        <v>0.51</v>
      </c>
      <c r="I116" s="8">
        <v>0</v>
      </c>
      <c r="J116" s="23">
        <f t="shared" si="11"/>
        <v>2.625</v>
      </c>
      <c r="K116" s="23">
        <f t="shared" si="9"/>
        <v>2.115</v>
      </c>
      <c r="L116" s="23">
        <f t="shared" si="10"/>
        <v>2.115</v>
      </c>
      <c r="M116" s="25" t="s">
        <v>273</v>
      </c>
    </row>
    <row r="117" spans="1:13" ht="30">
      <c r="A117" s="29"/>
      <c r="B117" s="1" t="s">
        <v>165</v>
      </c>
      <c r="C117" s="6" t="s">
        <v>4</v>
      </c>
      <c r="D117" s="6">
        <v>5</v>
      </c>
      <c r="E117" s="23">
        <v>0.55</v>
      </c>
      <c r="F117" s="4">
        <v>0</v>
      </c>
      <c r="G117" s="5">
        <v>0</v>
      </c>
      <c r="H117" s="23">
        <f t="shared" si="8"/>
        <v>0.55</v>
      </c>
      <c r="I117" s="8">
        <v>0</v>
      </c>
      <c r="J117" s="23">
        <f t="shared" si="11"/>
        <v>2.625</v>
      </c>
      <c r="K117" s="23">
        <f t="shared" si="9"/>
        <v>2.075</v>
      </c>
      <c r="L117" s="23">
        <f t="shared" si="10"/>
        <v>2.075</v>
      </c>
      <c r="M117" s="25" t="s">
        <v>273</v>
      </c>
    </row>
    <row r="118" spans="1:13" ht="15" customHeight="1">
      <c r="A118" s="29"/>
      <c r="B118" s="1" t="s">
        <v>166</v>
      </c>
      <c r="C118" s="6" t="s">
        <v>4</v>
      </c>
      <c r="D118" s="6">
        <v>5</v>
      </c>
      <c r="E118" s="23">
        <v>0.59</v>
      </c>
      <c r="F118" s="4">
        <v>0</v>
      </c>
      <c r="G118" s="5">
        <v>0</v>
      </c>
      <c r="H118" s="23">
        <f t="shared" si="8"/>
        <v>0.59</v>
      </c>
      <c r="I118" s="8">
        <v>0</v>
      </c>
      <c r="J118" s="23">
        <f t="shared" si="11"/>
        <v>2.625</v>
      </c>
      <c r="K118" s="23">
        <f t="shared" si="9"/>
        <v>2.035</v>
      </c>
      <c r="L118" s="23">
        <f t="shared" si="10"/>
        <v>2.035</v>
      </c>
      <c r="M118" s="25" t="s">
        <v>273</v>
      </c>
    </row>
    <row r="119" spans="1:13" ht="15" customHeight="1">
      <c r="A119" s="29"/>
      <c r="B119" s="1" t="s">
        <v>167</v>
      </c>
      <c r="C119" s="6" t="s">
        <v>4</v>
      </c>
      <c r="D119" s="6">
        <v>5</v>
      </c>
      <c r="E119" s="23">
        <v>1.06</v>
      </c>
      <c r="F119" s="4">
        <v>0</v>
      </c>
      <c r="G119" s="5">
        <v>0</v>
      </c>
      <c r="H119" s="23">
        <f t="shared" si="8"/>
        <v>1.06</v>
      </c>
      <c r="I119" s="8">
        <v>0</v>
      </c>
      <c r="J119" s="23">
        <f t="shared" si="11"/>
        <v>2.625</v>
      </c>
      <c r="K119" s="23">
        <f t="shared" si="9"/>
        <v>1.565</v>
      </c>
      <c r="L119" s="23">
        <f t="shared" si="10"/>
        <v>1.565</v>
      </c>
      <c r="M119" s="25" t="s">
        <v>273</v>
      </c>
    </row>
    <row r="120" spans="1:13" ht="15" customHeight="1">
      <c r="A120" s="29"/>
      <c r="B120" s="1" t="s">
        <v>168</v>
      </c>
      <c r="C120" s="6" t="s">
        <v>11</v>
      </c>
      <c r="D120" s="6">
        <v>8</v>
      </c>
      <c r="E120" s="23">
        <v>0.91</v>
      </c>
      <c r="F120" s="4">
        <v>1</v>
      </c>
      <c r="G120" s="5">
        <v>120</v>
      </c>
      <c r="H120" s="23">
        <f t="shared" si="8"/>
        <v>-0.08999999999999997</v>
      </c>
      <c r="I120" s="8">
        <v>0</v>
      </c>
      <c r="J120" s="23">
        <v>4.2</v>
      </c>
      <c r="K120" s="23">
        <f t="shared" si="9"/>
        <v>4.29</v>
      </c>
      <c r="L120" s="23">
        <f t="shared" si="10"/>
        <v>4.29</v>
      </c>
      <c r="M120" s="25" t="s">
        <v>273</v>
      </c>
    </row>
    <row r="121" spans="1:13" ht="15" customHeight="1">
      <c r="A121" s="29"/>
      <c r="B121" s="27" t="s">
        <v>169</v>
      </c>
      <c r="C121" s="25" t="s">
        <v>11</v>
      </c>
      <c r="D121" s="25">
        <v>8</v>
      </c>
      <c r="E121" s="23">
        <v>3.38</v>
      </c>
      <c r="F121" s="4">
        <v>0</v>
      </c>
      <c r="G121" s="5">
        <v>0</v>
      </c>
      <c r="H121" s="23">
        <f t="shared" si="8"/>
        <v>3.38</v>
      </c>
      <c r="I121" s="8">
        <v>0</v>
      </c>
      <c r="J121" s="23">
        <v>4.2</v>
      </c>
      <c r="K121" s="23">
        <f t="shared" si="9"/>
        <v>0.8200000000000003</v>
      </c>
      <c r="L121" s="23">
        <f t="shared" si="10"/>
        <v>0.8200000000000003</v>
      </c>
      <c r="M121" s="25" t="s">
        <v>273</v>
      </c>
    </row>
    <row r="122" spans="1:14" s="42" customFormat="1" ht="15" customHeight="1">
      <c r="A122" s="39"/>
      <c r="B122" s="27" t="s">
        <v>170</v>
      </c>
      <c r="C122" s="36" t="s">
        <v>25</v>
      </c>
      <c r="D122" s="36">
        <v>3</v>
      </c>
      <c r="E122" s="23">
        <v>3.49</v>
      </c>
      <c r="F122" s="4">
        <v>0</v>
      </c>
      <c r="G122" s="5">
        <v>0</v>
      </c>
      <c r="H122" s="40">
        <f t="shared" si="8"/>
        <v>3.49</v>
      </c>
      <c r="I122" s="41">
        <v>0</v>
      </c>
      <c r="J122" s="40">
        <v>1.05</v>
      </c>
      <c r="K122" s="40">
        <f t="shared" si="9"/>
        <v>-2.4400000000000004</v>
      </c>
      <c r="L122" s="23">
        <f t="shared" si="10"/>
        <v>-2.4400000000000004</v>
      </c>
      <c r="M122" s="25" t="s">
        <v>272</v>
      </c>
      <c r="N122" s="9"/>
    </row>
    <row r="123" spans="1:14" s="42" customFormat="1" ht="15" customHeight="1">
      <c r="A123" s="39"/>
      <c r="B123" s="27" t="s">
        <v>171</v>
      </c>
      <c r="C123" s="36" t="s">
        <v>4</v>
      </c>
      <c r="D123" s="36">
        <v>5</v>
      </c>
      <c r="E123" s="23">
        <v>1.26</v>
      </c>
      <c r="F123" s="4">
        <v>0.46</v>
      </c>
      <c r="G123" s="5">
        <v>90</v>
      </c>
      <c r="H123" s="40">
        <f t="shared" si="8"/>
        <v>0.8</v>
      </c>
      <c r="I123" s="41">
        <v>0</v>
      </c>
      <c r="J123" s="40">
        <f>2.5*1.05</f>
        <v>2.625</v>
      </c>
      <c r="K123" s="40">
        <f t="shared" si="9"/>
        <v>1.825</v>
      </c>
      <c r="L123" s="23">
        <f t="shared" si="10"/>
        <v>1.825</v>
      </c>
      <c r="M123" s="22" t="s">
        <v>38</v>
      </c>
      <c r="N123" s="9"/>
    </row>
    <row r="124" spans="1:14" s="42" customFormat="1" ht="15" customHeight="1">
      <c r="A124" s="39"/>
      <c r="B124" s="27" t="s">
        <v>172</v>
      </c>
      <c r="C124" s="36" t="s">
        <v>11</v>
      </c>
      <c r="D124" s="36">
        <v>8</v>
      </c>
      <c r="E124" s="23">
        <v>2.63</v>
      </c>
      <c r="F124" s="4">
        <v>0</v>
      </c>
      <c r="G124" s="5">
        <v>0</v>
      </c>
      <c r="H124" s="40">
        <f t="shared" si="8"/>
        <v>2.63</v>
      </c>
      <c r="I124" s="41">
        <v>0</v>
      </c>
      <c r="J124" s="40">
        <v>4.2</v>
      </c>
      <c r="K124" s="40">
        <f t="shared" si="9"/>
        <v>1.5700000000000003</v>
      </c>
      <c r="L124" s="23">
        <f t="shared" si="10"/>
        <v>1.5700000000000003</v>
      </c>
      <c r="M124" s="22" t="s">
        <v>38</v>
      </c>
      <c r="N124" s="9"/>
    </row>
    <row r="125" spans="1:13" ht="15" customHeight="1">
      <c r="A125" s="29"/>
      <c r="B125" s="27" t="s">
        <v>173</v>
      </c>
      <c r="C125" s="25" t="s">
        <v>26</v>
      </c>
      <c r="D125" s="25">
        <v>11.9</v>
      </c>
      <c r="E125" s="23">
        <v>4.5</v>
      </c>
      <c r="F125" s="4">
        <v>0</v>
      </c>
      <c r="G125" s="5">
        <v>0</v>
      </c>
      <c r="H125" s="23">
        <f t="shared" si="8"/>
        <v>4.5</v>
      </c>
      <c r="I125" s="8">
        <v>0</v>
      </c>
      <c r="J125" s="23">
        <f>5.6*1.05</f>
        <v>5.88</v>
      </c>
      <c r="K125" s="23">
        <f t="shared" si="9"/>
        <v>1.38</v>
      </c>
      <c r="L125" s="23">
        <f t="shared" si="10"/>
        <v>1.38</v>
      </c>
      <c r="M125" s="25" t="s">
        <v>273</v>
      </c>
    </row>
    <row r="126" spans="1:13" ht="15" customHeight="1">
      <c r="A126" s="29"/>
      <c r="B126" s="27" t="s">
        <v>174</v>
      </c>
      <c r="C126" s="25" t="s">
        <v>27</v>
      </c>
      <c r="D126" s="25">
        <v>9.6</v>
      </c>
      <c r="E126" s="23">
        <v>7.13</v>
      </c>
      <c r="F126" s="4">
        <v>0</v>
      </c>
      <c r="G126" s="5">
        <v>0</v>
      </c>
      <c r="H126" s="23">
        <f t="shared" si="8"/>
        <v>7.13</v>
      </c>
      <c r="I126" s="8">
        <v>0</v>
      </c>
      <c r="J126" s="23">
        <v>4.2</v>
      </c>
      <c r="K126" s="23">
        <f t="shared" si="9"/>
        <v>-2.9299999999999997</v>
      </c>
      <c r="L126" s="23">
        <f t="shared" si="10"/>
        <v>-2.9299999999999997</v>
      </c>
      <c r="M126" s="25" t="s">
        <v>272</v>
      </c>
    </row>
    <row r="127" spans="1:13" ht="15" customHeight="1">
      <c r="A127" s="29"/>
      <c r="B127" s="27" t="s">
        <v>175</v>
      </c>
      <c r="C127" s="25" t="s">
        <v>28</v>
      </c>
      <c r="D127" s="25">
        <v>7.2</v>
      </c>
      <c r="E127" s="23">
        <v>3.4</v>
      </c>
      <c r="F127" s="4">
        <v>1.5</v>
      </c>
      <c r="G127" s="5">
        <v>80</v>
      </c>
      <c r="H127" s="23">
        <f t="shared" si="8"/>
        <v>1.9</v>
      </c>
      <c r="I127" s="8">
        <v>0</v>
      </c>
      <c r="J127" s="23">
        <f>3.2*1.05</f>
        <v>3.3600000000000003</v>
      </c>
      <c r="K127" s="23">
        <f t="shared" si="9"/>
        <v>1.4600000000000004</v>
      </c>
      <c r="L127" s="23">
        <f t="shared" si="10"/>
        <v>1.4600000000000004</v>
      </c>
      <c r="M127" s="25" t="s">
        <v>273</v>
      </c>
    </row>
    <row r="128" spans="1:13" ht="30">
      <c r="A128" s="29"/>
      <c r="B128" s="27" t="s">
        <v>176</v>
      </c>
      <c r="C128" s="25" t="s">
        <v>24</v>
      </c>
      <c r="D128" s="25">
        <v>3.2</v>
      </c>
      <c r="E128" s="23">
        <v>0.49</v>
      </c>
      <c r="F128" s="4">
        <v>0.22</v>
      </c>
      <c r="G128" s="5">
        <v>70</v>
      </c>
      <c r="H128" s="23">
        <f t="shared" si="8"/>
        <v>0.27</v>
      </c>
      <c r="I128" s="8">
        <v>0</v>
      </c>
      <c r="J128" s="23">
        <f>1.6*1.05</f>
        <v>1.6800000000000002</v>
      </c>
      <c r="K128" s="23">
        <f t="shared" si="9"/>
        <v>1.4100000000000001</v>
      </c>
      <c r="L128" s="23">
        <f t="shared" si="10"/>
        <v>1.4100000000000001</v>
      </c>
      <c r="M128" s="25" t="s">
        <v>273</v>
      </c>
    </row>
    <row r="129" spans="1:13" ht="15" customHeight="1">
      <c r="A129" s="29"/>
      <c r="B129" s="27" t="s">
        <v>177</v>
      </c>
      <c r="C129" s="25" t="s">
        <v>29</v>
      </c>
      <c r="D129" s="25">
        <v>6.5</v>
      </c>
      <c r="E129" s="23">
        <v>1.03</v>
      </c>
      <c r="F129" s="4">
        <v>2.06</v>
      </c>
      <c r="G129" s="5">
        <v>100</v>
      </c>
      <c r="H129" s="23">
        <f t="shared" si="8"/>
        <v>-1.03</v>
      </c>
      <c r="I129" s="8">
        <v>0</v>
      </c>
      <c r="J129" s="23">
        <f>2.5*1.05</f>
        <v>2.625</v>
      </c>
      <c r="K129" s="23">
        <f t="shared" si="9"/>
        <v>3.6550000000000002</v>
      </c>
      <c r="L129" s="23">
        <f t="shared" si="10"/>
        <v>3.6550000000000002</v>
      </c>
      <c r="M129" s="25" t="s">
        <v>273</v>
      </c>
    </row>
    <row r="130" spans="1:13" ht="30">
      <c r="A130" s="29"/>
      <c r="B130" s="27" t="s">
        <v>178</v>
      </c>
      <c r="C130" s="25" t="s">
        <v>4</v>
      </c>
      <c r="D130" s="25">
        <v>5</v>
      </c>
      <c r="E130" s="23">
        <v>0.63</v>
      </c>
      <c r="F130" s="4">
        <v>0.18</v>
      </c>
      <c r="G130" s="5">
        <v>70</v>
      </c>
      <c r="H130" s="23">
        <f t="shared" si="8"/>
        <v>0.45</v>
      </c>
      <c r="I130" s="8">
        <v>0</v>
      </c>
      <c r="J130" s="23">
        <f>2.5*1.05</f>
        <v>2.625</v>
      </c>
      <c r="K130" s="23">
        <f t="shared" si="9"/>
        <v>2.175</v>
      </c>
      <c r="L130" s="23">
        <f t="shared" si="10"/>
        <v>2.175</v>
      </c>
      <c r="M130" s="25" t="s">
        <v>273</v>
      </c>
    </row>
    <row r="131" spans="1:13" ht="15" customHeight="1">
      <c r="A131" s="29"/>
      <c r="B131" s="27" t="s">
        <v>179</v>
      </c>
      <c r="C131" s="25" t="s">
        <v>30</v>
      </c>
      <c r="D131" s="25">
        <v>7.2</v>
      </c>
      <c r="E131" s="23">
        <v>4.68</v>
      </c>
      <c r="F131" s="4">
        <v>0</v>
      </c>
      <c r="G131" s="5">
        <v>0</v>
      </c>
      <c r="H131" s="23">
        <f t="shared" si="8"/>
        <v>4.68</v>
      </c>
      <c r="I131" s="8">
        <v>0</v>
      </c>
      <c r="J131" s="23">
        <f>3.2*1.05</f>
        <v>3.3600000000000003</v>
      </c>
      <c r="K131" s="23">
        <f t="shared" si="9"/>
        <v>-1.3199999999999994</v>
      </c>
      <c r="L131" s="23">
        <f t="shared" si="10"/>
        <v>-1.3199999999999994</v>
      </c>
      <c r="M131" s="25" t="s">
        <v>272</v>
      </c>
    </row>
    <row r="132" spans="1:13" ht="15" customHeight="1">
      <c r="A132" s="29"/>
      <c r="B132" s="27" t="s">
        <v>180</v>
      </c>
      <c r="C132" s="25" t="s">
        <v>11</v>
      </c>
      <c r="D132" s="25">
        <v>8</v>
      </c>
      <c r="E132" s="23">
        <v>0.88</v>
      </c>
      <c r="F132" s="4">
        <v>0.32</v>
      </c>
      <c r="G132" s="5">
        <v>80</v>
      </c>
      <c r="H132" s="23">
        <f t="shared" si="8"/>
        <v>0.56</v>
      </c>
      <c r="I132" s="8">
        <v>0</v>
      </c>
      <c r="J132" s="23">
        <v>4.2</v>
      </c>
      <c r="K132" s="23">
        <f t="shared" si="9"/>
        <v>3.64</v>
      </c>
      <c r="L132" s="23">
        <f t="shared" si="10"/>
        <v>3.64</v>
      </c>
      <c r="M132" s="25" t="s">
        <v>273</v>
      </c>
    </row>
    <row r="133" spans="1:13" ht="15" customHeight="1">
      <c r="A133" s="29"/>
      <c r="B133" s="27" t="s">
        <v>181</v>
      </c>
      <c r="C133" s="25" t="s">
        <v>29</v>
      </c>
      <c r="D133" s="25">
        <v>6.5</v>
      </c>
      <c r="E133" s="23">
        <v>0.48</v>
      </c>
      <c r="F133" s="4">
        <v>0.12</v>
      </c>
      <c r="G133" s="5">
        <v>70</v>
      </c>
      <c r="H133" s="23">
        <f t="shared" si="8"/>
        <v>0.36</v>
      </c>
      <c r="I133" s="8">
        <v>0</v>
      </c>
      <c r="J133" s="23">
        <f>2.5*1.05</f>
        <v>2.625</v>
      </c>
      <c r="K133" s="23">
        <f t="shared" si="9"/>
        <v>2.265</v>
      </c>
      <c r="L133" s="23">
        <f t="shared" si="10"/>
        <v>2.265</v>
      </c>
      <c r="M133" s="25" t="s">
        <v>273</v>
      </c>
    </row>
    <row r="134" spans="1:13" ht="15" customHeight="1">
      <c r="A134" s="29"/>
      <c r="B134" s="27" t="s">
        <v>182</v>
      </c>
      <c r="C134" s="25" t="s">
        <v>16</v>
      </c>
      <c r="D134" s="25">
        <v>4.1</v>
      </c>
      <c r="E134" s="23">
        <v>0.96</v>
      </c>
      <c r="F134" s="4">
        <v>0</v>
      </c>
      <c r="G134" s="5">
        <v>0</v>
      </c>
      <c r="H134" s="23">
        <f t="shared" si="8"/>
        <v>0.96</v>
      </c>
      <c r="I134" s="8">
        <v>0</v>
      </c>
      <c r="J134" s="23">
        <f>1.6*1.05</f>
        <v>1.6800000000000002</v>
      </c>
      <c r="K134" s="23">
        <f t="shared" si="9"/>
        <v>0.7200000000000002</v>
      </c>
      <c r="L134" s="23">
        <f t="shared" si="10"/>
        <v>0.7200000000000002</v>
      </c>
      <c r="M134" s="25" t="s">
        <v>273</v>
      </c>
    </row>
    <row r="135" spans="1:13" ht="15" customHeight="1">
      <c r="A135" s="29"/>
      <c r="B135" s="27" t="s">
        <v>183</v>
      </c>
      <c r="C135" s="25" t="s">
        <v>11</v>
      </c>
      <c r="D135" s="25">
        <v>8</v>
      </c>
      <c r="E135" s="23">
        <v>0.8</v>
      </c>
      <c r="F135" s="4">
        <v>0.2</v>
      </c>
      <c r="G135" s="5">
        <v>80</v>
      </c>
      <c r="H135" s="23">
        <f t="shared" si="8"/>
        <v>0.6000000000000001</v>
      </c>
      <c r="I135" s="8">
        <v>0</v>
      </c>
      <c r="J135" s="23">
        <v>4.2</v>
      </c>
      <c r="K135" s="23">
        <f t="shared" si="9"/>
        <v>3.6</v>
      </c>
      <c r="L135" s="23">
        <f t="shared" si="10"/>
        <v>3.6</v>
      </c>
      <c r="M135" s="25" t="s">
        <v>273</v>
      </c>
    </row>
    <row r="136" spans="1:13" ht="15" customHeight="1">
      <c r="A136" s="29"/>
      <c r="B136" s="27" t="s">
        <v>184</v>
      </c>
      <c r="C136" s="25" t="s">
        <v>11</v>
      </c>
      <c r="D136" s="25">
        <v>8</v>
      </c>
      <c r="E136" s="23">
        <v>3.67</v>
      </c>
      <c r="F136" s="4">
        <v>0</v>
      </c>
      <c r="G136" s="5">
        <v>0</v>
      </c>
      <c r="H136" s="23">
        <f t="shared" si="8"/>
        <v>3.67</v>
      </c>
      <c r="I136" s="8">
        <v>0</v>
      </c>
      <c r="J136" s="23">
        <v>4.2</v>
      </c>
      <c r="K136" s="23">
        <f t="shared" si="9"/>
        <v>0.5300000000000002</v>
      </c>
      <c r="L136" s="23">
        <f t="shared" si="10"/>
        <v>0.5300000000000002</v>
      </c>
      <c r="M136" s="25" t="s">
        <v>273</v>
      </c>
    </row>
    <row r="137" spans="1:14" s="42" customFormat="1" ht="15" customHeight="1">
      <c r="A137" s="39"/>
      <c r="B137" s="27" t="s">
        <v>185</v>
      </c>
      <c r="C137" s="36" t="s">
        <v>4</v>
      </c>
      <c r="D137" s="36">
        <v>5</v>
      </c>
      <c r="E137" s="23">
        <v>1.71</v>
      </c>
      <c r="F137" s="4">
        <v>0</v>
      </c>
      <c r="G137" s="5">
        <v>0</v>
      </c>
      <c r="H137" s="40">
        <f t="shared" si="8"/>
        <v>1.71</v>
      </c>
      <c r="I137" s="41">
        <v>0</v>
      </c>
      <c r="J137" s="40">
        <f>2.5*1.05</f>
        <v>2.625</v>
      </c>
      <c r="K137" s="40">
        <f t="shared" si="9"/>
        <v>0.915</v>
      </c>
      <c r="L137" s="23">
        <f t="shared" si="10"/>
        <v>0.915</v>
      </c>
      <c r="M137" s="22" t="s">
        <v>38</v>
      </c>
      <c r="N137" s="9"/>
    </row>
    <row r="138" spans="1:14" s="42" customFormat="1" ht="15" customHeight="1">
      <c r="A138" s="39"/>
      <c r="B138" s="27" t="s">
        <v>186</v>
      </c>
      <c r="C138" s="36" t="s">
        <v>4</v>
      </c>
      <c r="D138" s="36">
        <v>5</v>
      </c>
      <c r="E138" s="23">
        <v>1.11</v>
      </c>
      <c r="F138" s="4">
        <v>0.12</v>
      </c>
      <c r="G138" s="5">
        <v>70</v>
      </c>
      <c r="H138" s="40">
        <f t="shared" si="8"/>
        <v>0.9900000000000001</v>
      </c>
      <c r="I138" s="41">
        <v>0</v>
      </c>
      <c r="J138" s="40">
        <f>2.5*1.05</f>
        <v>2.625</v>
      </c>
      <c r="K138" s="40">
        <f t="shared" si="9"/>
        <v>1.6349999999999998</v>
      </c>
      <c r="L138" s="23">
        <f t="shared" si="10"/>
        <v>1.6349999999999998</v>
      </c>
      <c r="M138" s="22" t="s">
        <v>38</v>
      </c>
      <c r="N138" s="9"/>
    </row>
    <row r="139" spans="1:14" s="42" customFormat="1" ht="15" customHeight="1">
      <c r="A139" s="39"/>
      <c r="B139" s="27" t="s">
        <v>187</v>
      </c>
      <c r="C139" s="36" t="s">
        <v>31</v>
      </c>
      <c r="D139" s="36">
        <v>6.4</v>
      </c>
      <c r="E139" s="23">
        <v>1.94</v>
      </c>
      <c r="F139" s="4">
        <v>0.42</v>
      </c>
      <c r="G139" s="5">
        <v>80</v>
      </c>
      <c r="H139" s="40">
        <f t="shared" si="8"/>
        <v>1.52</v>
      </c>
      <c r="I139" s="41">
        <v>0</v>
      </c>
      <c r="J139" s="40">
        <f>3.2*1.05</f>
        <v>3.3600000000000003</v>
      </c>
      <c r="K139" s="40">
        <f t="shared" si="9"/>
        <v>1.8400000000000003</v>
      </c>
      <c r="L139" s="23">
        <f t="shared" si="10"/>
        <v>1.8400000000000003</v>
      </c>
      <c r="M139" s="22" t="s">
        <v>38</v>
      </c>
      <c r="N139" s="9"/>
    </row>
    <row r="140" spans="1:14" s="42" customFormat="1" ht="15" customHeight="1">
      <c r="A140" s="39"/>
      <c r="B140" s="27" t="s">
        <v>188</v>
      </c>
      <c r="C140" s="36" t="s">
        <v>29</v>
      </c>
      <c r="D140" s="36">
        <v>6.5</v>
      </c>
      <c r="E140" s="23">
        <v>2.74</v>
      </c>
      <c r="F140" s="4">
        <v>0</v>
      </c>
      <c r="G140" s="5">
        <v>0</v>
      </c>
      <c r="H140" s="40">
        <f t="shared" si="8"/>
        <v>2.74</v>
      </c>
      <c r="I140" s="41">
        <v>0</v>
      </c>
      <c r="J140" s="40">
        <f>2.5*1.05</f>
        <v>2.625</v>
      </c>
      <c r="K140" s="40">
        <f t="shared" si="9"/>
        <v>-0.11500000000000021</v>
      </c>
      <c r="L140" s="23">
        <f t="shared" si="10"/>
        <v>-0.11500000000000021</v>
      </c>
      <c r="M140" s="25" t="s">
        <v>272</v>
      </c>
      <c r="N140" s="9"/>
    </row>
    <row r="141" spans="1:14" s="42" customFormat="1" ht="15" customHeight="1">
      <c r="A141" s="39"/>
      <c r="B141" s="27" t="s">
        <v>189</v>
      </c>
      <c r="C141" s="36" t="s">
        <v>11</v>
      </c>
      <c r="D141" s="36">
        <v>8</v>
      </c>
      <c r="E141" s="23">
        <v>4</v>
      </c>
      <c r="F141" s="4">
        <v>0.14</v>
      </c>
      <c r="G141" s="5">
        <v>70</v>
      </c>
      <c r="H141" s="40">
        <f t="shared" si="8"/>
        <v>3.86</v>
      </c>
      <c r="I141" s="41">
        <v>0</v>
      </c>
      <c r="J141" s="40">
        <v>4.2</v>
      </c>
      <c r="K141" s="40">
        <f t="shared" si="9"/>
        <v>0.3400000000000003</v>
      </c>
      <c r="L141" s="23">
        <f t="shared" si="10"/>
        <v>0.3400000000000003</v>
      </c>
      <c r="M141" s="22" t="s">
        <v>38</v>
      </c>
      <c r="N141" s="9"/>
    </row>
    <row r="142" spans="1:14" s="42" customFormat="1" ht="15" customHeight="1">
      <c r="A142" s="39"/>
      <c r="B142" s="27" t="s">
        <v>190</v>
      </c>
      <c r="C142" s="36" t="s">
        <v>11</v>
      </c>
      <c r="D142" s="36">
        <v>8</v>
      </c>
      <c r="E142" s="23">
        <v>1.16</v>
      </c>
      <c r="F142" s="4">
        <v>0</v>
      </c>
      <c r="G142" s="5">
        <v>0</v>
      </c>
      <c r="H142" s="40">
        <f t="shared" si="8"/>
        <v>1.16</v>
      </c>
      <c r="I142" s="41">
        <v>0</v>
      </c>
      <c r="J142" s="40">
        <v>4.2</v>
      </c>
      <c r="K142" s="40">
        <f t="shared" si="9"/>
        <v>3.04</v>
      </c>
      <c r="L142" s="23">
        <f t="shared" si="10"/>
        <v>3.04</v>
      </c>
      <c r="M142" s="22" t="s">
        <v>38</v>
      </c>
      <c r="N142" s="9"/>
    </row>
    <row r="143" spans="1:14" s="42" customFormat="1" ht="15" customHeight="1">
      <c r="A143" s="39"/>
      <c r="B143" s="27" t="s">
        <v>191</v>
      </c>
      <c r="C143" s="36" t="s">
        <v>11</v>
      </c>
      <c r="D143" s="36">
        <v>8</v>
      </c>
      <c r="E143" s="23">
        <v>4.24</v>
      </c>
      <c r="F143" s="4">
        <v>1.2</v>
      </c>
      <c r="G143" s="5">
        <v>90</v>
      </c>
      <c r="H143" s="40">
        <f t="shared" si="8"/>
        <v>3.04</v>
      </c>
      <c r="I143" s="41">
        <v>0</v>
      </c>
      <c r="J143" s="40">
        <v>4.2</v>
      </c>
      <c r="K143" s="40">
        <f t="shared" si="9"/>
        <v>1.1600000000000001</v>
      </c>
      <c r="L143" s="23">
        <f t="shared" si="10"/>
        <v>1.1600000000000001</v>
      </c>
      <c r="M143" s="22" t="s">
        <v>38</v>
      </c>
      <c r="N143" s="9"/>
    </row>
    <row r="144" spans="1:14" s="42" customFormat="1" ht="30">
      <c r="A144" s="39"/>
      <c r="B144" s="27" t="s">
        <v>192</v>
      </c>
      <c r="C144" s="36" t="s">
        <v>4</v>
      </c>
      <c r="D144" s="36">
        <v>5</v>
      </c>
      <c r="E144" s="23">
        <v>1.6</v>
      </c>
      <c r="F144" s="4">
        <v>1.88</v>
      </c>
      <c r="G144" s="5" t="s">
        <v>39</v>
      </c>
      <c r="H144" s="40">
        <f t="shared" si="8"/>
        <v>-0.2799999999999998</v>
      </c>
      <c r="I144" s="41">
        <v>0</v>
      </c>
      <c r="J144" s="40">
        <f>2.5*1.05</f>
        <v>2.625</v>
      </c>
      <c r="K144" s="40">
        <f t="shared" si="9"/>
        <v>2.905</v>
      </c>
      <c r="L144" s="23">
        <f t="shared" si="10"/>
        <v>2.905</v>
      </c>
      <c r="M144" s="22" t="s">
        <v>38</v>
      </c>
      <c r="N144" s="9"/>
    </row>
    <row r="145" spans="1:14" s="42" customFormat="1" ht="15" customHeight="1">
      <c r="A145" s="39"/>
      <c r="B145" s="27" t="s">
        <v>193</v>
      </c>
      <c r="C145" s="36" t="s">
        <v>18</v>
      </c>
      <c r="D145" s="36">
        <v>6.5</v>
      </c>
      <c r="E145" s="23">
        <v>2.33</v>
      </c>
      <c r="F145" s="4">
        <v>0.6</v>
      </c>
      <c r="G145" s="5">
        <v>70</v>
      </c>
      <c r="H145" s="40">
        <f t="shared" si="8"/>
        <v>1.73</v>
      </c>
      <c r="I145" s="41">
        <v>0</v>
      </c>
      <c r="J145" s="40">
        <f>2.5*1.05</f>
        <v>2.625</v>
      </c>
      <c r="K145" s="40">
        <f t="shared" si="9"/>
        <v>0.895</v>
      </c>
      <c r="L145" s="23">
        <f t="shared" si="10"/>
        <v>0.895</v>
      </c>
      <c r="M145" s="22" t="s">
        <v>38</v>
      </c>
      <c r="N145" s="9"/>
    </row>
    <row r="146" spans="1:14" s="42" customFormat="1" ht="15" customHeight="1">
      <c r="A146" s="39"/>
      <c r="B146" s="27" t="s">
        <v>194</v>
      </c>
      <c r="C146" s="36" t="s">
        <v>4</v>
      </c>
      <c r="D146" s="36">
        <v>5</v>
      </c>
      <c r="E146" s="23">
        <v>0.87</v>
      </c>
      <c r="F146" s="4">
        <v>0</v>
      </c>
      <c r="G146" s="5">
        <v>0</v>
      </c>
      <c r="H146" s="40">
        <f t="shared" si="8"/>
        <v>0.87</v>
      </c>
      <c r="I146" s="41">
        <v>0</v>
      </c>
      <c r="J146" s="40">
        <f>2.5*1.05</f>
        <v>2.625</v>
      </c>
      <c r="K146" s="40">
        <f t="shared" si="9"/>
        <v>1.755</v>
      </c>
      <c r="L146" s="23">
        <f t="shared" si="10"/>
        <v>1.755</v>
      </c>
      <c r="M146" s="22" t="s">
        <v>38</v>
      </c>
      <c r="N146" s="9"/>
    </row>
    <row r="147" spans="1:14" s="42" customFormat="1" ht="15" customHeight="1">
      <c r="A147" s="39"/>
      <c r="B147" s="27" t="s">
        <v>195</v>
      </c>
      <c r="C147" s="36" t="s">
        <v>4</v>
      </c>
      <c r="D147" s="36">
        <v>5</v>
      </c>
      <c r="E147" s="23">
        <v>0.6</v>
      </c>
      <c r="F147" s="4">
        <v>0</v>
      </c>
      <c r="G147" s="5">
        <v>0</v>
      </c>
      <c r="H147" s="40">
        <f t="shared" si="8"/>
        <v>0.6</v>
      </c>
      <c r="I147" s="41">
        <v>0</v>
      </c>
      <c r="J147" s="40">
        <f>2.5*1.05</f>
        <v>2.625</v>
      </c>
      <c r="K147" s="40">
        <f t="shared" si="9"/>
        <v>2.025</v>
      </c>
      <c r="L147" s="23">
        <f t="shared" si="10"/>
        <v>2.025</v>
      </c>
      <c r="M147" s="22" t="s">
        <v>38</v>
      </c>
      <c r="N147" s="9"/>
    </row>
    <row r="148" spans="1:14" s="42" customFormat="1" ht="15" customHeight="1">
      <c r="A148" s="39"/>
      <c r="B148" s="27" t="s">
        <v>196</v>
      </c>
      <c r="C148" s="36" t="s">
        <v>4</v>
      </c>
      <c r="D148" s="36">
        <v>5</v>
      </c>
      <c r="E148" s="23">
        <v>0.95</v>
      </c>
      <c r="F148" s="4">
        <v>0.28</v>
      </c>
      <c r="G148" s="5">
        <v>80</v>
      </c>
      <c r="H148" s="40">
        <f t="shared" si="8"/>
        <v>0.6699999999999999</v>
      </c>
      <c r="I148" s="41">
        <v>0</v>
      </c>
      <c r="J148" s="40">
        <f>2.5*1.05</f>
        <v>2.625</v>
      </c>
      <c r="K148" s="40">
        <f t="shared" si="9"/>
        <v>1.955</v>
      </c>
      <c r="L148" s="23">
        <f t="shared" si="10"/>
        <v>1.955</v>
      </c>
      <c r="M148" s="22" t="s">
        <v>38</v>
      </c>
      <c r="N148" s="9"/>
    </row>
    <row r="149" spans="1:14" s="42" customFormat="1" ht="30">
      <c r="A149" s="39"/>
      <c r="B149" s="27" t="s">
        <v>197</v>
      </c>
      <c r="C149" s="36" t="s">
        <v>14</v>
      </c>
      <c r="D149" s="36">
        <v>12.6</v>
      </c>
      <c r="E149" s="23">
        <v>3.52</v>
      </c>
      <c r="F149" s="4">
        <v>0.6</v>
      </c>
      <c r="G149" s="5">
        <v>100</v>
      </c>
      <c r="H149" s="40">
        <f t="shared" si="8"/>
        <v>2.92</v>
      </c>
      <c r="I149" s="41">
        <v>0</v>
      </c>
      <c r="J149" s="40">
        <f>6.3*1.05</f>
        <v>6.615</v>
      </c>
      <c r="K149" s="40">
        <f t="shared" si="9"/>
        <v>3.6950000000000003</v>
      </c>
      <c r="L149" s="23">
        <f t="shared" si="10"/>
        <v>3.6950000000000003</v>
      </c>
      <c r="M149" s="22" t="s">
        <v>38</v>
      </c>
      <c r="N149" s="9"/>
    </row>
    <row r="150" spans="1:14" s="42" customFormat="1" ht="15" customHeight="1">
      <c r="A150" s="39"/>
      <c r="B150" s="27" t="s">
        <v>198</v>
      </c>
      <c r="C150" s="36" t="s">
        <v>6</v>
      </c>
      <c r="D150" s="36">
        <v>20</v>
      </c>
      <c r="E150" s="23">
        <v>5.2</v>
      </c>
      <c r="F150" s="4">
        <v>0</v>
      </c>
      <c r="G150" s="5">
        <v>0</v>
      </c>
      <c r="H150" s="40">
        <f t="shared" si="8"/>
        <v>5.2</v>
      </c>
      <c r="I150" s="41">
        <v>0</v>
      </c>
      <c r="J150" s="40">
        <v>10.5</v>
      </c>
      <c r="K150" s="40">
        <f t="shared" si="9"/>
        <v>5.3</v>
      </c>
      <c r="L150" s="23">
        <f t="shared" si="10"/>
        <v>5.3</v>
      </c>
      <c r="M150" s="22" t="s">
        <v>38</v>
      </c>
      <c r="N150" s="9"/>
    </row>
    <row r="151" spans="1:14" s="42" customFormat="1" ht="15" customHeight="1">
      <c r="A151" s="39"/>
      <c r="B151" s="27" t="s">
        <v>199</v>
      </c>
      <c r="C151" s="36" t="s">
        <v>14</v>
      </c>
      <c r="D151" s="36">
        <v>12.6</v>
      </c>
      <c r="E151" s="23">
        <v>4.46</v>
      </c>
      <c r="F151" s="4">
        <v>1.6</v>
      </c>
      <c r="G151" s="5">
        <v>110</v>
      </c>
      <c r="H151" s="40">
        <f t="shared" si="8"/>
        <v>2.86</v>
      </c>
      <c r="I151" s="41">
        <v>0</v>
      </c>
      <c r="J151" s="40">
        <v>6.62</v>
      </c>
      <c r="K151" s="40">
        <f t="shared" si="9"/>
        <v>3.7600000000000002</v>
      </c>
      <c r="L151" s="23">
        <f t="shared" si="10"/>
        <v>3.7600000000000002</v>
      </c>
      <c r="M151" s="22" t="s">
        <v>38</v>
      </c>
      <c r="N151" s="9"/>
    </row>
    <row r="152" spans="1:14" s="42" customFormat="1" ht="15" customHeight="1">
      <c r="A152" s="39"/>
      <c r="B152" s="27" t="s">
        <v>200</v>
      </c>
      <c r="C152" s="36" t="s">
        <v>11</v>
      </c>
      <c r="D152" s="36">
        <v>8</v>
      </c>
      <c r="E152" s="23">
        <v>1.93</v>
      </c>
      <c r="F152" s="4">
        <v>0</v>
      </c>
      <c r="G152" s="5">
        <v>0</v>
      </c>
      <c r="H152" s="40">
        <f t="shared" si="8"/>
        <v>1.93</v>
      </c>
      <c r="I152" s="41">
        <v>0</v>
      </c>
      <c r="J152" s="40">
        <v>4.2</v>
      </c>
      <c r="K152" s="40">
        <f t="shared" si="9"/>
        <v>2.2700000000000005</v>
      </c>
      <c r="L152" s="23">
        <f t="shared" si="10"/>
        <v>2.2700000000000005</v>
      </c>
      <c r="M152" s="22" t="s">
        <v>38</v>
      </c>
      <c r="N152" s="9"/>
    </row>
    <row r="153" spans="1:14" s="42" customFormat="1" ht="15" customHeight="1">
      <c r="A153" s="39"/>
      <c r="B153" s="27" t="s">
        <v>201</v>
      </c>
      <c r="C153" s="36" t="s">
        <v>6</v>
      </c>
      <c r="D153" s="36">
        <v>20</v>
      </c>
      <c r="E153" s="23">
        <v>0.43</v>
      </c>
      <c r="F153" s="4">
        <v>0</v>
      </c>
      <c r="G153" s="5">
        <v>0</v>
      </c>
      <c r="H153" s="40">
        <f t="shared" si="8"/>
        <v>0.43</v>
      </c>
      <c r="I153" s="41">
        <v>0</v>
      </c>
      <c r="J153" s="40">
        <v>10.5</v>
      </c>
      <c r="K153" s="40">
        <f t="shared" si="9"/>
        <v>10.07</v>
      </c>
      <c r="L153" s="23">
        <f t="shared" si="10"/>
        <v>10.07</v>
      </c>
      <c r="M153" s="22" t="s">
        <v>38</v>
      </c>
      <c r="N153" s="9"/>
    </row>
    <row r="154" spans="1:13" ht="15" customHeight="1">
      <c r="A154" s="29"/>
      <c r="B154" s="27" t="s">
        <v>202</v>
      </c>
      <c r="C154" s="25" t="s">
        <v>18</v>
      </c>
      <c r="D154" s="25">
        <v>6.5</v>
      </c>
      <c r="E154" s="23">
        <v>1.11</v>
      </c>
      <c r="F154" s="4">
        <v>1.06</v>
      </c>
      <c r="G154" s="5">
        <v>90</v>
      </c>
      <c r="H154" s="23">
        <f t="shared" si="8"/>
        <v>0.050000000000000044</v>
      </c>
      <c r="I154" s="8">
        <v>0</v>
      </c>
      <c r="J154" s="23">
        <f>2.5*1.05</f>
        <v>2.625</v>
      </c>
      <c r="K154" s="23">
        <f t="shared" si="9"/>
        <v>2.575</v>
      </c>
      <c r="L154" s="23">
        <f t="shared" si="10"/>
        <v>2.575</v>
      </c>
      <c r="M154" s="25" t="s">
        <v>273</v>
      </c>
    </row>
    <row r="155" spans="1:13" ht="15" customHeight="1">
      <c r="A155" s="29"/>
      <c r="B155" s="27" t="s">
        <v>203</v>
      </c>
      <c r="C155" s="25" t="s">
        <v>4</v>
      </c>
      <c r="D155" s="25">
        <v>5</v>
      </c>
      <c r="E155" s="23">
        <v>0.81</v>
      </c>
      <c r="F155" s="4">
        <v>0.68</v>
      </c>
      <c r="G155" s="5">
        <v>90</v>
      </c>
      <c r="H155" s="23">
        <f t="shared" si="8"/>
        <v>0.13</v>
      </c>
      <c r="I155" s="8">
        <v>0</v>
      </c>
      <c r="J155" s="23">
        <f>2.5*1.05</f>
        <v>2.625</v>
      </c>
      <c r="K155" s="23">
        <f t="shared" si="9"/>
        <v>2.495</v>
      </c>
      <c r="L155" s="23">
        <f t="shared" si="10"/>
        <v>2.495</v>
      </c>
      <c r="M155" s="25" t="s">
        <v>273</v>
      </c>
    </row>
    <row r="156" spans="1:13" ht="15" customHeight="1">
      <c r="A156" s="29"/>
      <c r="B156" s="27" t="s">
        <v>204</v>
      </c>
      <c r="C156" s="25" t="s">
        <v>11</v>
      </c>
      <c r="D156" s="25">
        <v>8</v>
      </c>
      <c r="E156" s="23">
        <v>0.97</v>
      </c>
      <c r="F156" s="4">
        <v>1.02</v>
      </c>
      <c r="G156" s="5">
        <v>100</v>
      </c>
      <c r="H156" s="23">
        <f t="shared" si="8"/>
        <v>-0.050000000000000044</v>
      </c>
      <c r="I156" s="8">
        <v>0</v>
      </c>
      <c r="J156" s="23">
        <v>4.2</v>
      </c>
      <c r="K156" s="23">
        <f t="shared" si="9"/>
        <v>4.25</v>
      </c>
      <c r="L156" s="23">
        <f t="shared" si="10"/>
        <v>4.25</v>
      </c>
      <c r="M156" s="25" t="s">
        <v>273</v>
      </c>
    </row>
    <row r="157" spans="1:13" ht="15" customHeight="1">
      <c r="A157" s="29"/>
      <c r="B157" s="27" t="s">
        <v>205</v>
      </c>
      <c r="C157" s="25" t="s">
        <v>4</v>
      </c>
      <c r="D157" s="25">
        <v>5</v>
      </c>
      <c r="E157" s="23">
        <v>1.06</v>
      </c>
      <c r="F157" s="4">
        <v>0</v>
      </c>
      <c r="G157" s="5">
        <v>0</v>
      </c>
      <c r="H157" s="23">
        <f t="shared" si="8"/>
        <v>1.06</v>
      </c>
      <c r="I157" s="8">
        <v>0</v>
      </c>
      <c r="J157" s="23">
        <f>2.5*1.05</f>
        <v>2.625</v>
      </c>
      <c r="K157" s="23">
        <f t="shared" si="9"/>
        <v>1.565</v>
      </c>
      <c r="L157" s="23">
        <f t="shared" si="10"/>
        <v>1.565</v>
      </c>
      <c r="M157" s="25" t="s">
        <v>273</v>
      </c>
    </row>
    <row r="158" spans="1:13" ht="15">
      <c r="A158" s="29"/>
      <c r="B158" s="27" t="s">
        <v>206</v>
      </c>
      <c r="C158" s="25" t="s">
        <v>4</v>
      </c>
      <c r="D158" s="25">
        <v>5</v>
      </c>
      <c r="E158" s="23">
        <v>0.97</v>
      </c>
      <c r="F158" s="4">
        <v>0</v>
      </c>
      <c r="G158" s="5">
        <v>0</v>
      </c>
      <c r="H158" s="23">
        <f t="shared" si="8"/>
        <v>0.97</v>
      </c>
      <c r="I158" s="8">
        <v>0</v>
      </c>
      <c r="J158" s="23">
        <f>2.5*1.05</f>
        <v>2.625</v>
      </c>
      <c r="K158" s="23">
        <f t="shared" si="9"/>
        <v>1.655</v>
      </c>
      <c r="L158" s="23">
        <f t="shared" si="10"/>
        <v>1.655</v>
      </c>
      <c r="M158" s="25" t="s">
        <v>273</v>
      </c>
    </row>
    <row r="159" spans="1:13" ht="15" customHeight="1">
      <c r="A159" s="29"/>
      <c r="B159" s="27" t="s">
        <v>207</v>
      </c>
      <c r="C159" s="25" t="s">
        <v>24</v>
      </c>
      <c r="D159" s="25">
        <v>3.2</v>
      </c>
      <c r="E159" s="23">
        <v>0.91</v>
      </c>
      <c r="F159" s="4">
        <v>0.46</v>
      </c>
      <c r="G159" s="5">
        <v>90</v>
      </c>
      <c r="H159" s="23">
        <f t="shared" si="8"/>
        <v>0.45</v>
      </c>
      <c r="I159" s="8">
        <v>0</v>
      </c>
      <c r="J159" s="23">
        <f>1.6*1.05</f>
        <v>1.6800000000000002</v>
      </c>
      <c r="K159" s="23">
        <f t="shared" si="9"/>
        <v>1.2300000000000002</v>
      </c>
      <c r="L159" s="23">
        <f t="shared" si="10"/>
        <v>1.2300000000000002</v>
      </c>
      <c r="M159" s="25" t="s">
        <v>273</v>
      </c>
    </row>
    <row r="160" spans="1:13" ht="15" customHeight="1">
      <c r="A160" s="29"/>
      <c r="B160" s="27" t="s">
        <v>208</v>
      </c>
      <c r="C160" s="25" t="s">
        <v>17</v>
      </c>
      <c r="D160" s="25">
        <v>4.1</v>
      </c>
      <c r="E160" s="23">
        <v>0.22</v>
      </c>
      <c r="F160" s="4">
        <v>0</v>
      </c>
      <c r="G160" s="5">
        <v>0</v>
      </c>
      <c r="H160" s="23">
        <f t="shared" si="8"/>
        <v>0.22</v>
      </c>
      <c r="I160" s="8">
        <v>0</v>
      </c>
      <c r="J160" s="23">
        <v>1.68</v>
      </c>
      <c r="K160" s="23">
        <f t="shared" si="9"/>
        <v>1.46</v>
      </c>
      <c r="L160" s="23">
        <f t="shared" si="10"/>
        <v>1.46</v>
      </c>
      <c r="M160" s="25" t="s">
        <v>273</v>
      </c>
    </row>
    <row r="161" spans="1:13" ht="30">
      <c r="A161" s="29"/>
      <c r="B161" s="27" t="s">
        <v>209</v>
      </c>
      <c r="C161" s="25" t="s">
        <v>28</v>
      </c>
      <c r="D161" s="25">
        <v>7.2</v>
      </c>
      <c r="E161" s="23">
        <v>2.2</v>
      </c>
      <c r="F161" s="4">
        <v>1.28</v>
      </c>
      <c r="G161" s="5">
        <v>100</v>
      </c>
      <c r="H161" s="23">
        <f t="shared" si="8"/>
        <v>0.9200000000000002</v>
      </c>
      <c r="I161" s="8">
        <v>0</v>
      </c>
      <c r="J161" s="23">
        <f>3.2*1.05</f>
        <v>3.3600000000000003</v>
      </c>
      <c r="K161" s="23">
        <f t="shared" si="9"/>
        <v>2.4400000000000004</v>
      </c>
      <c r="L161" s="23">
        <f t="shared" si="10"/>
        <v>2.4400000000000004</v>
      </c>
      <c r="M161" s="25" t="s">
        <v>273</v>
      </c>
    </row>
    <row r="162" spans="1:13" ht="15" customHeight="1">
      <c r="A162" s="29"/>
      <c r="B162" s="27" t="s">
        <v>210</v>
      </c>
      <c r="C162" s="25" t="s">
        <v>4</v>
      </c>
      <c r="D162" s="25">
        <v>5</v>
      </c>
      <c r="E162" s="23">
        <v>0.27</v>
      </c>
      <c r="F162" s="4">
        <v>0</v>
      </c>
      <c r="G162" s="5">
        <v>0</v>
      </c>
      <c r="H162" s="23">
        <f aca="true" t="shared" si="12" ref="H162:H175">E162-F162</f>
        <v>0.27</v>
      </c>
      <c r="I162" s="8">
        <v>0</v>
      </c>
      <c r="J162" s="23">
        <f>2.5*1.05</f>
        <v>2.625</v>
      </c>
      <c r="K162" s="23">
        <f aca="true" t="shared" si="13" ref="K162:K175">J162-I162-H162</f>
        <v>2.355</v>
      </c>
      <c r="L162" s="23">
        <f aca="true" t="shared" si="14" ref="L162:L175">K162</f>
        <v>2.355</v>
      </c>
      <c r="M162" s="25" t="s">
        <v>273</v>
      </c>
    </row>
    <row r="163" spans="1:13" ht="30">
      <c r="A163" s="29"/>
      <c r="B163" s="27" t="s">
        <v>211</v>
      </c>
      <c r="C163" s="25" t="s">
        <v>24</v>
      </c>
      <c r="D163" s="25">
        <v>3.2</v>
      </c>
      <c r="E163" s="23">
        <v>0.62</v>
      </c>
      <c r="F163" s="4">
        <v>0.46</v>
      </c>
      <c r="G163" s="5">
        <v>80</v>
      </c>
      <c r="H163" s="23">
        <f t="shared" si="12"/>
        <v>0.15999999999999998</v>
      </c>
      <c r="I163" s="8">
        <v>0</v>
      </c>
      <c r="J163" s="23">
        <f>1.6*1.05</f>
        <v>1.6800000000000002</v>
      </c>
      <c r="K163" s="23">
        <f t="shared" si="13"/>
        <v>1.5200000000000002</v>
      </c>
      <c r="L163" s="23">
        <f t="shared" si="14"/>
        <v>1.5200000000000002</v>
      </c>
      <c r="M163" s="25" t="s">
        <v>273</v>
      </c>
    </row>
    <row r="164" spans="1:13" ht="15" customHeight="1">
      <c r="A164" s="29"/>
      <c r="B164" s="27" t="s">
        <v>212</v>
      </c>
      <c r="C164" s="25" t="s">
        <v>4</v>
      </c>
      <c r="D164" s="25">
        <v>5</v>
      </c>
      <c r="E164" s="23">
        <v>0.83</v>
      </c>
      <c r="F164" s="4">
        <v>0</v>
      </c>
      <c r="G164" s="5">
        <v>0</v>
      </c>
      <c r="H164" s="23">
        <f t="shared" si="12"/>
        <v>0.83</v>
      </c>
      <c r="I164" s="8">
        <v>0</v>
      </c>
      <c r="J164" s="23">
        <f>2.5*1.05</f>
        <v>2.625</v>
      </c>
      <c r="K164" s="23">
        <f t="shared" si="13"/>
        <v>1.795</v>
      </c>
      <c r="L164" s="23">
        <f t="shared" si="14"/>
        <v>1.795</v>
      </c>
      <c r="M164" s="25" t="s">
        <v>273</v>
      </c>
    </row>
    <row r="165" spans="1:13" ht="15" customHeight="1">
      <c r="A165" s="29"/>
      <c r="B165" s="27" t="s">
        <v>213</v>
      </c>
      <c r="C165" s="25" t="s">
        <v>4</v>
      </c>
      <c r="D165" s="25">
        <v>5</v>
      </c>
      <c r="E165" s="23">
        <v>1.89</v>
      </c>
      <c r="F165" s="4">
        <v>0</v>
      </c>
      <c r="G165" s="5">
        <v>0</v>
      </c>
      <c r="H165" s="23">
        <f t="shared" si="12"/>
        <v>1.89</v>
      </c>
      <c r="I165" s="8">
        <v>0</v>
      </c>
      <c r="J165" s="23">
        <f>2.5*1.05</f>
        <v>2.625</v>
      </c>
      <c r="K165" s="23">
        <f t="shared" si="13"/>
        <v>0.7350000000000001</v>
      </c>
      <c r="L165" s="23">
        <f t="shared" si="14"/>
        <v>0.7350000000000001</v>
      </c>
      <c r="M165" s="25" t="s">
        <v>273</v>
      </c>
    </row>
    <row r="166" spans="1:13" ht="15" customHeight="1">
      <c r="A166" s="29"/>
      <c r="B166" s="27" t="s">
        <v>214</v>
      </c>
      <c r="C166" s="25" t="s">
        <v>24</v>
      </c>
      <c r="D166" s="25">
        <v>3.2</v>
      </c>
      <c r="E166" s="23">
        <v>0.77</v>
      </c>
      <c r="F166" s="4">
        <v>0</v>
      </c>
      <c r="G166" s="5">
        <v>0</v>
      </c>
      <c r="H166" s="23">
        <f t="shared" si="12"/>
        <v>0.77</v>
      </c>
      <c r="I166" s="8">
        <v>0</v>
      </c>
      <c r="J166" s="23">
        <f>1.6*1.05</f>
        <v>1.6800000000000002</v>
      </c>
      <c r="K166" s="23">
        <f t="shared" si="13"/>
        <v>0.9100000000000001</v>
      </c>
      <c r="L166" s="23">
        <f t="shared" si="14"/>
        <v>0.9100000000000001</v>
      </c>
      <c r="M166" s="25" t="s">
        <v>273</v>
      </c>
    </row>
    <row r="167" spans="1:13" ht="15" customHeight="1">
      <c r="A167" s="29"/>
      <c r="B167" s="27" t="s">
        <v>215</v>
      </c>
      <c r="C167" s="25" t="s">
        <v>11</v>
      </c>
      <c r="D167" s="25">
        <v>8</v>
      </c>
      <c r="E167" s="23">
        <v>3.14</v>
      </c>
      <c r="F167" s="4">
        <v>1.18</v>
      </c>
      <c r="G167" s="5">
        <v>90</v>
      </c>
      <c r="H167" s="23">
        <f t="shared" si="12"/>
        <v>1.9600000000000002</v>
      </c>
      <c r="I167" s="8">
        <v>0</v>
      </c>
      <c r="J167" s="23">
        <v>4.2</v>
      </c>
      <c r="K167" s="23">
        <f t="shared" si="13"/>
        <v>2.24</v>
      </c>
      <c r="L167" s="23">
        <f t="shared" si="14"/>
        <v>2.24</v>
      </c>
      <c r="M167" s="25" t="s">
        <v>273</v>
      </c>
    </row>
    <row r="168" spans="1:13" ht="15" customHeight="1">
      <c r="A168" s="29"/>
      <c r="B168" s="27" t="s">
        <v>216</v>
      </c>
      <c r="C168" s="25" t="s">
        <v>4</v>
      </c>
      <c r="D168" s="25">
        <v>5</v>
      </c>
      <c r="E168" s="23">
        <v>0.54</v>
      </c>
      <c r="F168" s="4">
        <v>0.5</v>
      </c>
      <c r="G168" s="5">
        <v>70</v>
      </c>
      <c r="H168" s="23">
        <f t="shared" si="12"/>
        <v>0.040000000000000036</v>
      </c>
      <c r="I168" s="8">
        <v>0</v>
      </c>
      <c r="J168" s="23">
        <f>2.5*1.05</f>
        <v>2.625</v>
      </c>
      <c r="K168" s="23">
        <f t="shared" si="13"/>
        <v>2.585</v>
      </c>
      <c r="L168" s="23">
        <f t="shared" si="14"/>
        <v>2.585</v>
      </c>
      <c r="M168" s="25" t="s">
        <v>273</v>
      </c>
    </row>
    <row r="169" spans="1:13" ht="15" customHeight="1">
      <c r="A169" s="29"/>
      <c r="B169" s="27" t="s">
        <v>217</v>
      </c>
      <c r="C169" s="25" t="s">
        <v>4</v>
      </c>
      <c r="D169" s="25">
        <v>5</v>
      </c>
      <c r="E169" s="23">
        <v>0.84</v>
      </c>
      <c r="F169" s="4">
        <v>0</v>
      </c>
      <c r="G169" s="5">
        <v>0</v>
      </c>
      <c r="H169" s="23">
        <f t="shared" si="12"/>
        <v>0.84</v>
      </c>
      <c r="I169" s="8">
        <v>0</v>
      </c>
      <c r="J169" s="23">
        <f>2.5*1.05</f>
        <v>2.625</v>
      </c>
      <c r="K169" s="23">
        <f t="shared" si="13"/>
        <v>1.7850000000000001</v>
      </c>
      <c r="L169" s="23">
        <f t="shared" si="14"/>
        <v>1.7850000000000001</v>
      </c>
      <c r="M169" s="25" t="s">
        <v>273</v>
      </c>
    </row>
    <row r="170" spans="1:14" s="42" customFormat="1" ht="15">
      <c r="A170" s="39"/>
      <c r="B170" s="27" t="s">
        <v>218</v>
      </c>
      <c r="C170" s="36" t="s">
        <v>4</v>
      </c>
      <c r="D170" s="36">
        <v>5</v>
      </c>
      <c r="E170" s="23">
        <v>1.24</v>
      </c>
      <c r="F170" s="4">
        <v>0</v>
      </c>
      <c r="G170" s="5">
        <v>0</v>
      </c>
      <c r="H170" s="40">
        <f t="shared" si="12"/>
        <v>1.24</v>
      </c>
      <c r="I170" s="41">
        <v>0</v>
      </c>
      <c r="J170" s="40">
        <f>2.5*1.05</f>
        <v>2.625</v>
      </c>
      <c r="K170" s="40">
        <f t="shared" si="13"/>
        <v>1.385</v>
      </c>
      <c r="L170" s="23">
        <f t="shared" si="14"/>
        <v>1.385</v>
      </c>
      <c r="M170" s="22" t="s">
        <v>38</v>
      </c>
      <c r="N170" s="9"/>
    </row>
    <row r="171" spans="1:14" s="42" customFormat="1" ht="30">
      <c r="A171" s="39"/>
      <c r="B171" s="27" t="s">
        <v>219</v>
      </c>
      <c r="C171" s="36" t="s">
        <v>4</v>
      </c>
      <c r="D171" s="36">
        <v>5</v>
      </c>
      <c r="E171" s="23">
        <v>0.56</v>
      </c>
      <c r="F171" s="4">
        <v>0</v>
      </c>
      <c r="G171" s="5">
        <v>0</v>
      </c>
      <c r="H171" s="40">
        <f t="shared" si="12"/>
        <v>0.56</v>
      </c>
      <c r="I171" s="41">
        <v>0</v>
      </c>
      <c r="J171" s="40">
        <f>2.5*1.05</f>
        <v>2.625</v>
      </c>
      <c r="K171" s="40">
        <f t="shared" si="13"/>
        <v>2.065</v>
      </c>
      <c r="L171" s="23">
        <f t="shared" si="14"/>
        <v>2.065</v>
      </c>
      <c r="M171" s="22" t="s">
        <v>38</v>
      </c>
      <c r="N171" s="9"/>
    </row>
    <row r="172" spans="1:14" s="42" customFormat="1" ht="15" customHeight="1">
      <c r="A172" s="39"/>
      <c r="B172" s="27" t="s">
        <v>220</v>
      </c>
      <c r="C172" s="36" t="s">
        <v>11</v>
      </c>
      <c r="D172" s="36">
        <v>8</v>
      </c>
      <c r="E172" s="23">
        <v>1.57</v>
      </c>
      <c r="F172" s="4">
        <v>1.06</v>
      </c>
      <c r="G172" s="5">
        <v>100</v>
      </c>
      <c r="H172" s="40">
        <f t="shared" si="12"/>
        <v>0.51</v>
      </c>
      <c r="I172" s="41">
        <v>0</v>
      </c>
      <c r="J172" s="40">
        <v>4.2</v>
      </c>
      <c r="K172" s="40">
        <f t="shared" si="13"/>
        <v>3.6900000000000004</v>
      </c>
      <c r="L172" s="23">
        <f t="shared" si="14"/>
        <v>3.6900000000000004</v>
      </c>
      <c r="M172" s="22" t="s">
        <v>38</v>
      </c>
      <c r="N172" s="9"/>
    </row>
    <row r="173" spans="1:14" s="42" customFormat="1" ht="15" customHeight="1">
      <c r="A173" s="39"/>
      <c r="B173" s="27" t="s">
        <v>221</v>
      </c>
      <c r="C173" s="36" t="s">
        <v>4</v>
      </c>
      <c r="D173" s="36">
        <v>5</v>
      </c>
      <c r="E173" s="23">
        <v>0.44</v>
      </c>
      <c r="F173" s="4">
        <v>0.22</v>
      </c>
      <c r="G173" s="5">
        <v>80</v>
      </c>
      <c r="H173" s="40">
        <f t="shared" si="12"/>
        <v>0.22</v>
      </c>
      <c r="I173" s="41">
        <v>0</v>
      </c>
      <c r="J173" s="40">
        <f>2.5*1.05</f>
        <v>2.625</v>
      </c>
      <c r="K173" s="40">
        <f t="shared" si="13"/>
        <v>2.405</v>
      </c>
      <c r="L173" s="23">
        <f t="shared" si="14"/>
        <v>2.405</v>
      </c>
      <c r="M173" s="22" t="s">
        <v>38</v>
      </c>
      <c r="N173" s="9"/>
    </row>
    <row r="174" spans="1:14" s="42" customFormat="1" ht="30">
      <c r="A174" s="39"/>
      <c r="B174" s="27" t="s">
        <v>222</v>
      </c>
      <c r="C174" s="36" t="s">
        <v>6</v>
      </c>
      <c r="D174" s="36">
        <v>20</v>
      </c>
      <c r="E174" s="23">
        <v>0.56</v>
      </c>
      <c r="F174" s="4">
        <v>0.1</v>
      </c>
      <c r="G174" s="5">
        <v>70</v>
      </c>
      <c r="H174" s="40">
        <f t="shared" si="12"/>
        <v>0.4600000000000001</v>
      </c>
      <c r="I174" s="41">
        <v>0</v>
      </c>
      <c r="J174" s="40">
        <v>10.5</v>
      </c>
      <c r="K174" s="40">
        <f t="shared" si="13"/>
        <v>10.04</v>
      </c>
      <c r="L174" s="23">
        <f t="shared" si="14"/>
        <v>10.04</v>
      </c>
      <c r="M174" s="25" t="s">
        <v>273</v>
      </c>
      <c r="N174" s="9"/>
    </row>
    <row r="175" spans="1:14" s="42" customFormat="1" ht="15" customHeight="1">
      <c r="A175" s="39"/>
      <c r="B175" s="27" t="s">
        <v>223</v>
      </c>
      <c r="C175" s="36" t="s">
        <v>24</v>
      </c>
      <c r="D175" s="36">
        <v>3.2</v>
      </c>
      <c r="E175" s="26">
        <v>0.96</v>
      </c>
      <c r="F175" s="4">
        <v>0.1</v>
      </c>
      <c r="G175" s="5">
        <v>70</v>
      </c>
      <c r="H175" s="40">
        <f t="shared" si="12"/>
        <v>0.86</v>
      </c>
      <c r="I175" s="41">
        <v>0</v>
      </c>
      <c r="J175" s="40">
        <f>1.6*1.05</f>
        <v>1.6800000000000002</v>
      </c>
      <c r="K175" s="40">
        <f t="shared" si="13"/>
        <v>0.8200000000000002</v>
      </c>
      <c r="L175" s="23">
        <f t="shared" si="14"/>
        <v>0.8200000000000002</v>
      </c>
      <c r="M175" s="22" t="s">
        <v>38</v>
      </c>
      <c r="N175" s="9"/>
    </row>
    <row r="176" spans="1:14" s="42" customFormat="1" ht="15" customHeight="1">
      <c r="A176" s="45"/>
      <c r="B176" s="44" t="s">
        <v>224</v>
      </c>
      <c r="C176" s="36" t="s">
        <v>6</v>
      </c>
      <c r="D176" s="43"/>
      <c r="E176" s="4">
        <v>0</v>
      </c>
      <c r="F176" s="4"/>
      <c r="G176" s="5"/>
      <c r="H176" s="40"/>
      <c r="I176" s="41"/>
      <c r="J176" s="40"/>
      <c r="K176" s="40"/>
      <c r="L176" s="23"/>
      <c r="M176" s="22"/>
      <c r="N176" s="9"/>
    </row>
    <row r="177" spans="1:13" ht="15" customHeight="1">
      <c r="A177" s="58" t="s">
        <v>225</v>
      </c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60"/>
    </row>
    <row r="178" spans="1:13" ht="15">
      <c r="A178" s="29"/>
      <c r="B178" s="2" t="s">
        <v>226</v>
      </c>
      <c r="C178" s="25" t="s">
        <v>6</v>
      </c>
      <c r="D178" s="25">
        <v>20</v>
      </c>
      <c r="E178" s="23">
        <f>E179+E180</f>
        <v>9.26</v>
      </c>
      <c r="F178" s="26">
        <f>F179+F180</f>
        <v>3.5</v>
      </c>
      <c r="G178" s="26"/>
      <c r="H178" s="23">
        <f>E178-F178</f>
        <v>5.76</v>
      </c>
      <c r="I178" s="7">
        <v>0</v>
      </c>
      <c r="J178" s="23">
        <v>10.5</v>
      </c>
      <c r="K178" s="23">
        <f>J178-I178-H178</f>
        <v>4.74</v>
      </c>
      <c r="L178" s="55">
        <f>MIN(K178:K180)</f>
        <v>4.71</v>
      </c>
      <c r="M178" s="55" t="s">
        <v>273</v>
      </c>
    </row>
    <row r="179" spans="1:13" ht="15" customHeight="1">
      <c r="A179" s="29"/>
      <c r="B179" s="25" t="s">
        <v>227</v>
      </c>
      <c r="C179" s="25" t="s">
        <v>6</v>
      </c>
      <c r="D179" s="25"/>
      <c r="E179" s="23">
        <v>3.47</v>
      </c>
      <c r="F179" s="26">
        <v>3.5</v>
      </c>
      <c r="G179" s="26">
        <v>30</v>
      </c>
      <c r="H179" s="23">
        <f aca="true" t="shared" si="15" ref="H179:H242">E179-F179</f>
        <v>-0.029999999999999805</v>
      </c>
      <c r="I179" s="7">
        <v>0</v>
      </c>
      <c r="J179" s="23">
        <v>10.5</v>
      </c>
      <c r="K179" s="23">
        <f aca="true" t="shared" si="16" ref="K179:K242">J179-I179-H179</f>
        <v>10.53</v>
      </c>
      <c r="L179" s="55"/>
      <c r="M179" s="55"/>
    </row>
    <row r="180" spans="1:13" ht="15" customHeight="1">
      <c r="A180" s="29"/>
      <c r="B180" s="25" t="s">
        <v>228</v>
      </c>
      <c r="C180" s="25" t="s">
        <v>6</v>
      </c>
      <c r="D180" s="25"/>
      <c r="E180" s="23">
        <v>5.79</v>
      </c>
      <c r="F180" s="4">
        <v>0</v>
      </c>
      <c r="G180" s="26">
        <v>0</v>
      </c>
      <c r="H180" s="23">
        <f t="shared" si="15"/>
        <v>5.79</v>
      </c>
      <c r="I180" s="7">
        <v>0</v>
      </c>
      <c r="J180" s="23">
        <v>10.5</v>
      </c>
      <c r="K180" s="23">
        <f t="shared" si="16"/>
        <v>4.71</v>
      </c>
      <c r="L180" s="55"/>
      <c r="M180" s="55"/>
    </row>
    <row r="181" spans="1:13" ht="15">
      <c r="A181" s="29"/>
      <c r="B181" s="2" t="s">
        <v>229</v>
      </c>
      <c r="C181" s="25" t="s">
        <v>1</v>
      </c>
      <c r="D181" s="25">
        <v>16.3</v>
      </c>
      <c r="E181" s="23">
        <f>E182+E183</f>
        <v>6.98</v>
      </c>
      <c r="F181" s="26">
        <f>F182+F183</f>
        <v>4</v>
      </c>
      <c r="G181" s="26"/>
      <c r="H181" s="23">
        <f t="shared" si="15"/>
        <v>2.9800000000000004</v>
      </c>
      <c r="I181" s="7">
        <v>0</v>
      </c>
      <c r="J181" s="23">
        <f>6.3*1.05</f>
        <v>6.615</v>
      </c>
      <c r="K181" s="23">
        <f t="shared" si="16"/>
        <v>3.635</v>
      </c>
      <c r="L181" s="55">
        <f>MIN(K181:K183)</f>
        <v>3.5250000000000004</v>
      </c>
      <c r="M181" s="55" t="s">
        <v>273</v>
      </c>
    </row>
    <row r="182" spans="1:13" ht="15" customHeight="1">
      <c r="A182" s="29"/>
      <c r="B182" s="25" t="s">
        <v>230</v>
      </c>
      <c r="C182" s="25" t="s">
        <v>1</v>
      </c>
      <c r="D182" s="25"/>
      <c r="E182" s="23">
        <v>3.89</v>
      </c>
      <c r="F182" s="26">
        <v>4</v>
      </c>
      <c r="G182" s="26">
        <v>45</v>
      </c>
      <c r="H182" s="23">
        <f t="shared" si="15"/>
        <v>-0.10999999999999988</v>
      </c>
      <c r="I182" s="7">
        <v>0</v>
      </c>
      <c r="J182" s="23">
        <f>6.3*1.05</f>
        <v>6.615</v>
      </c>
      <c r="K182" s="23">
        <f t="shared" si="16"/>
        <v>6.725</v>
      </c>
      <c r="L182" s="55"/>
      <c r="M182" s="55"/>
    </row>
    <row r="183" spans="1:13" ht="15" customHeight="1">
      <c r="A183" s="29"/>
      <c r="B183" s="25" t="s">
        <v>228</v>
      </c>
      <c r="C183" s="25" t="s">
        <v>1</v>
      </c>
      <c r="D183" s="25"/>
      <c r="E183" s="23">
        <v>3.09</v>
      </c>
      <c r="F183" s="4">
        <v>0</v>
      </c>
      <c r="G183" s="26">
        <v>0</v>
      </c>
      <c r="H183" s="23">
        <f t="shared" si="15"/>
        <v>3.09</v>
      </c>
      <c r="I183" s="7">
        <v>0</v>
      </c>
      <c r="J183" s="23">
        <f>6.3*1.05</f>
        <v>6.615</v>
      </c>
      <c r="K183" s="23">
        <f t="shared" si="16"/>
        <v>3.5250000000000004</v>
      </c>
      <c r="L183" s="55"/>
      <c r="M183" s="55"/>
    </row>
    <row r="184" spans="1:13" ht="15" customHeight="1">
      <c r="A184" s="29"/>
      <c r="B184" s="2" t="s">
        <v>231</v>
      </c>
      <c r="C184" s="25" t="s">
        <v>6</v>
      </c>
      <c r="D184" s="25">
        <v>20</v>
      </c>
      <c r="E184" s="23">
        <f>E185+E186</f>
        <v>2.07</v>
      </c>
      <c r="F184" s="26">
        <f>F185+F186</f>
        <v>0.89</v>
      </c>
      <c r="G184" s="26"/>
      <c r="H184" s="23">
        <f t="shared" si="15"/>
        <v>1.1799999999999997</v>
      </c>
      <c r="I184" s="7">
        <v>0</v>
      </c>
      <c r="J184" s="23">
        <v>10.5</v>
      </c>
      <c r="K184" s="23">
        <f t="shared" si="16"/>
        <v>9.32</v>
      </c>
      <c r="L184" s="55">
        <f>MIN(K184:K186)</f>
        <v>9.32</v>
      </c>
      <c r="M184" s="55" t="s">
        <v>273</v>
      </c>
    </row>
    <row r="185" spans="1:13" ht="15" customHeight="1">
      <c r="A185" s="29"/>
      <c r="B185" s="25" t="s">
        <v>230</v>
      </c>
      <c r="C185" s="25" t="s">
        <v>6</v>
      </c>
      <c r="D185" s="25"/>
      <c r="E185" s="23">
        <v>0</v>
      </c>
      <c r="F185" s="26">
        <v>0</v>
      </c>
      <c r="G185" s="26">
        <v>0</v>
      </c>
      <c r="H185" s="23">
        <f t="shared" si="15"/>
        <v>0</v>
      </c>
      <c r="I185" s="7">
        <v>0</v>
      </c>
      <c r="J185" s="23">
        <v>10.5</v>
      </c>
      <c r="K185" s="23">
        <f t="shared" si="16"/>
        <v>10.5</v>
      </c>
      <c r="L185" s="55"/>
      <c r="M185" s="55"/>
    </row>
    <row r="186" spans="1:13" ht="15" customHeight="1">
      <c r="A186" s="29"/>
      <c r="B186" s="25" t="s">
        <v>232</v>
      </c>
      <c r="C186" s="25" t="s">
        <v>6</v>
      </c>
      <c r="D186" s="25"/>
      <c r="E186" s="23">
        <v>2.07</v>
      </c>
      <c r="F186" s="4">
        <v>0.89</v>
      </c>
      <c r="G186" s="26">
        <v>60</v>
      </c>
      <c r="H186" s="23">
        <f t="shared" si="15"/>
        <v>1.1799999999999997</v>
      </c>
      <c r="I186" s="7">
        <v>0</v>
      </c>
      <c r="J186" s="23">
        <v>10.5</v>
      </c>
      <c r="K186" s="23">
        <f t="shared" si="16"/>
        <v>9.32</v>
      </c>
      <c r="L186" s="55"/>
      <c r="M186" s="55"/>
    </row>
    <row r="187" spans="1:13" ht="15">
      <c r="A187" s="29"/>
      <c r="B187" s="2" t="s">
        <v>233</v>
      </c>
      <c r="C187" s="25" t="s">
        <v>6</v>
      </c>
      <c r="D187" s="25">
        <v>20</v>
      </c>
      <c r="E187" s="23">
        <f>E188+E189</f>
        <v>5</v>
      </c>
      <c r="F187" s="26">
        <f>F188+F189</f>
        <v>1.2</v>
      </c>
      <c r="G187" s="26"/>
      <c r="H187" s="23">
        <f t="shared" si="15"/>
        <v>3.8</v>
      </c>
      <c r="I187" s="7">
        <v>0</v>
      </c>
      <c r="J187" s="23">
        <v>10.5</v>
      </c>
      <c r="K187" s="23">
        <f t="shared" si="16"/>
        <v>6.7</v>
      </c>
      <c r="L187" s="55">
        <f>MIN(K187:K189)</f>
        <v>6.7</v>
      </c>
      <c r="M187" s="55" t="s">
        <v>273</v>
      </c>
    </row>
    <row r="188" spans="1:13" ht="15" customHeight="1">
      <c r="A188" s="29"/>
      <c r="B188" s="25" t="s">
        <v>234</v>
      </c>
      <c r="C188" s="25" t="s">
        <v>6</v>
      </c>
      <c r="D188" s="25"/>
      <c r="E188" s="23">
        <v>2.82</v>
      </c>
      <c r="F188" s="26">
        <v>1.2</v>
      </c>
      <c r="G188" s="26">
        <v>30</v>
      </c>
      <c r="H188" s="23">
        <f t="shared" si="15"/>
        <v>1.6199999999999999</v>
      </c>
      <c r="I188" s="7">
        <v>0</v>
      </c>
      <c r="J188" s="23">
        <v>10.5</v>
      </c>
      <c r="K188" s="23">
        <f t="shared" si="16"/>
        <v>8.88</v>
      </c>
      <c r="L188" s="55"/>
      <c r="M188" s="55"/>
    </row>
    <row r="189" spans="1:13" ht="15" customHeight="1">
      <c r="A189" s="29"/>
      <c r="B189" s="25" t="s">
        <v>232</v>
      </c>
      <c r="C189" s="25" t="s">
        <v>6</v>
      </c>
      <c r="D189" s="25"/>
      <c r="E189" s="23">
        <v>2.18</v>
      </c>
      <c r="F189" s="4">
        <v>0</v>
      </c>
      <c r="G189" s="26">
        <v>0</v>
      </c>
      <c r="H189" s="23">
        <f t="shared" si="15"/>
        <v>2.18</v>
      </c>
      <c r="I189" s="7">
        <v>0</v>
      </c>
      <c r="J189" s="23">
        <v>10.5</v>
      </c>
      <c r="K189" s="23">
        <f t="shared" si="16"/>
        <v>8.32</v>
      </c>
      <c r="L189" s="55"/>
      <c r="M189" s="55"/>
    </row>
    <row r="190" spans="1:13" ht="15">
      <c r="A190" s="29"/>
      <c r="B190" s="2" t="s">
        <v>235</v>
      </c>
      <c r="C190" s="25" t="s">
        <v>2</v>
      </c>
      <c r="D190" s="25">
        <v>32</v>
      </c>
      <c r="E190" s="23">
        <f>E191+E192</f>
        <v>10.52</v>
      </c>
      <c r="F190" s="26">
        <f>F191+F192</f>
        <v>7.2</v>
      </c>
      <c r="G190" s="26"/>
      <c r="H190" s="23">
        <f>E190-F190</f>
        <v>3.3199999999999994</v>
      </c>
      <c r="I190" s="7">
        <v>0</v>
      </c>
      <c r="J190" s="23">
        <f>16*1.05</f>
        <v>16.8</v>
      </c>
      <c r="K190" s="23">
        <f t="shared" si="16"/>
        <v>13.48</v>
      </c>
      <c r="L190" s="55">
        <f>MIN(K190:K192)</f>
        <v>13.48</v>
      </c>
      <c r="M190" s="55" t="s">
        <v>273</v>
      </c>
    </row>
    <row r="191" spans="1:13" ht="15" customHeight="1">
      <c r="A191" s="29"/>
      <c r="B191" s="25" t="s">
        <v>234</v>
      </c>
      <c r="C191" s="25" t="s">
        <v>2</v>
      </c>
      <c r="D191" s="25"/>
      <c r="E191" s="23">
        <v>6.94</v>
      </c>
      <c r="F191" s="26">
        <v>6</v>
      </c>
      <c r="G191" s="26">
        <v>30</v>
      </c>
      <c r="H191" s="23">
        <f t="shared" si="15"/>
        <v>0.9400000000000004</v>
      </c>
      <c r="I191" s="7">
        <v>0</v>
      </c>
      <c r="J191" s="23">
        <f>16*1.05</f>
        <v>16.8</v>
      </c>
      <c r="K191" s="23">
        <f t="shared" si="16"/>
        <v>15.86</v>
      </c>
      <c r="L191" s="55"/>
      <c r="M191" s="55"/>
    </row>
    <row r="192" spans="1:13" ht="15" customHeight="1">
      <c r="A192" s="29"/>
      <c r="B192" s="25" t="s">
        <v>232</v>
      </c>
      <c r="C192" s="25" t="s">
        <v>2</v>
      </c>
      <c r="D192" s="25"/>
      <c r="E192" s="23">
        <v>3.58</v>
      </c>
      <c r="F192" s="4">
        <v>1.2</v>
      </c>
      <c r="G192" s="26">
        <v>120</v>
      </c>
      <c r="H192" s="23">
        <f t="shared" si="15"/>
        <v>2.38</v>
      </c>
      <c r="I192" s="7">
        <v>0</v>
      </c>
      <c r="J192" s="23">
        <f>16*1.05</f>
        <v>16.8</v>
      </c>
      <c r="K192" s="23">
        <f t="shared" si="16"/>
        <v>14.420000000000002</v>
      </c>
      <c r="L192" s="55"/>
      <c r="M192" s="55"/>
    </row>
    <row r="193" spans="1:13" ht="15" customHeight="1">
      <c r="A193" s="29"/>
      <c r="B193" s="2" t="s">
        <v>236</v>
      </c>
      <c r="C193" s="25" t="s">
        <v>6</v>
      </c>
      <c r="D193" s="25">
        <v>20</v>
      </c>
      <c r="E193" s="23">
        <f>E194+E195</f>
        <v>7.1</v>
      </c>
      <c r="F193" s="23">
        <f>F194+F195</f>
        <v>4.89</v>
      </c>
      <c r="G193" s="26"/>
      <c r="H193" s="23">
        <f>E193-F193</f>
        <v>2.21</v>
      </c>
      <c r="I193" s="7">
        <v>0</v>
      </c>
      <c r="J193" s="23">
        <v>10.5</v>
      </c>
      <c r="K193" s="23">
        <f t="shared" si="16"/>
        <v>8.29</v>
      </c>
      <c r="L193" s="55">
        <f>MIN(K193:K195)</f>
        <v>8.25</v>
      </c>
      <c r="M193" s="55" t="s">
        <v>273</v>
      </c>
    </row>
    <row r="194" spans="1:13" ht="15" customHeight="1">
      <c r="A194" s="29"/>
      <c r="B194" s="25" t="s">
        <v>234</v>
      </c>
      <c r="C194" s="25" t="s">
        <v>6</v>
      </c>
      <c r="D194" s="25"/>
      <c r="E194" s="23">
        <v>3.96</v>
      </c>
      <c r="F194" s="26">
        <v>4</v>
      </c>
      <c r="G194" s="26">
        <v>30</v>
      </c>
      <c r="H194" s="23">
        <f>E194-F194</f>
        <v>-0.040000000000000036</v>
      </c>
      <c r="I194" s="7">
        <v>0</v>
      </c>
      <c r="J194" s="23">
        <v>10.5</v>
      </c>
      <c r="K194" s="23">
        <f t="shared" si="16"/>
        <v>10.54</v>
      </c>
      <c r="L194" s="55"/>
      <c r="M194" s="55"/>
    </row>
    <row r="195" spans="1:13" ht="15" customHeight="1">
      <c r="A195" s="29"/>
      <c r="B195" s="25" t="s">
        <v>232</v>
      </c>
      <c r="C195" s="25" t="s">
        <v>6</v>
      </c>
      <c r="D195" s="25"/>
      <c r="E195" s="23">
        <v>3.14</v>
      </c>
      <c r="F195" s="4">
        <v>0.89</v>
      </c>
      <c r="G195" s="26">
        <v>120</v>
      </c>
      <c r="H195" s="23">
        <f>E195-F195</f>
        <v>2.25</v>
      </c>
      <c r="I195" s="7">
        <v>0</v>
      </c>
      <c r="J195" s="23">
        <v>10.5</v>
      </c>
      <c r="K195" s="23">
        <f t="shared" si="16"/>
        <v>8.25</v>
      </c>
      <c r="L195" s="55"/>
      <c r="M195" s="55"/>
    </row>
    <row r="196" spans="1:13" ht="15">
      <c r="A196" s="29"/>
      <c r="B196" s="1" t="s">
        <v>237</v>
      </c>
      <c r="C196" s="25" t="s">
        <v>2</v>
      </c>
      <c r="D196" s="25">
        <v>32</v>
      </c>
      <c r="E196" s="23">
        <f>E197+E198</f>
        <v>15.920000000000002</v>
      </c>
      <c r="F196" s="23">
        <f>F197+F198</f>
        <v>9</v>
      </c>
      <c r="G196" s="26"/>
      <c r="H196" s="23">
        <f t="shared" si="15"/>
        <v>6.920000000000002</v>
      </c>
      <c r="I196" s="7">
        <v>0</v>
      </c>
      <c r="J196" s="23">
        <f>16*1.05</f>
        <v>16.8</v>
      </c>
      <c r="K196" s="23">
        <f t="shared" si="16"/>
        <v>9.879999999999999</v>
      </c>
      <c r="L196" s="55">
        <f>MIN(K196:K198)</f>
        <v>9.879999999999999</v>
      </c>
      <c r="M196" s="55" t="s">
        <v>273</v>
      </c>
    </row>
    <row r="197" spans="1:13" ht="15" customHeight="1">
      <c r="A197" s="29"/>
      <c r="B197" s="25" t="s">
        <v>234</v>
      </c>
      <c r="C197" s="25" t="s">
        <v>2</v>
      </c>
      <c r="D197" s="25"/>
      <c r="E197" s="23">
        <v>7.2</v>
      </c>
      <c r="F197" s="26">
        <v>6</v>
      </c>
      <c r="G197" s="26">
        <v>60</v>
      </c>
      <c r="H197" s="23">
        <f t="shared" si="15"/>
        <v>1.2000000000000002</v>
      </c>
      <c r="I197" s="7">
        <v>0</v>
      </c>
      <c r="J197" s="23">
        <f>16*1.05</f>
        <v>16.8</v>
      </c>
      <c r="K197" s="23">
        <f t="shared" si="16"/>
        <v>15.600000000000001</v>
      </c>
      <c r="L197" s="55"/>
      <c r="M197" s="55"/>
    </row>
    <row r="198" spans="1:13" ht="15" customHeight="1">
      <c r="A198" s="29"/>
      <c r="B198" s="25" t="s">
        <v>232</v>
      </c>
      <c r="C198" s="25" t="s">
        <v>2</v>
      </c>
      <c r="D198" s="25"/>
      <c r="E198" s="23">
        <v>8.72</v>
      </c>
      <c r="F198" s="4">
        <v>3</v>
      </c>
      <c r="G198" s="26">
        <v>120</v>
      </c>
      <c r="H198" s="23">
        <f t="shared" si="15"/>
        <v>5.720000000000001</v>
      </c>
      <c r="I198" s="7">
        <v>0</v>
      </c>
      <c r="J198" s="23">
        <f>16*1.05</f>
        <v>16.8</v>
      </c>
      <c r="K198" s="23">
        <f t="shared" si="16"/>
        <v>11.08</v>
      </c>
      <c r="L198" s="55"/>
      <c r="M198" s="55"/>
    </row>
    <row r="199" spans="1:13" ht="30">
      <c r="A199" s="29"/>
      <c r="B199" s="1" t="s">
        <v>238</v>
      </c>
      <c r="C199" s="25" t="s">
        <v>2</v>
      </c>
      <c r="D199" s="25">
        <v>32</v>
      </c>
      <c r="E199" s="23">
        <f>E200+E201</f>
        <v>7.58</v>
      </c>
      <c r="F199" s="26">
        <f>F200+F201</f>
        <v>4.5</v>
      </c>
      <c r="G199" s="26"/>
      <c r="H199" s="23">
        <f t="shared" si="15"/>
        <v>3.08</v>
      </c>
      <c r="I199" s="7">
        <v>0</v>
      </c>
      <c r="J199" s="23">
        <v>16.8</v>
      </c>
      <c r="K199" s="23">
        <f t="shared" si="16"/>
        <v>13.72</v>
      </c>
      <c r="L199" s="55">
        <f>MIN(K199:K201)</f>
        <v>13.72</v>
      </c>
      <c r="M199" s="55" t="s">
        <v>273</v>
      </c>
    </row>
    <row r="200" spans="1:13" ht="15" customHeight="1">
      <c r="A200" s="29"/>
      <c r="B200" s="25" t="s">
        <v>234</v>
      </c>
      <c r="C200" s="25" t="s">
        <v>2</v>
      </c>
      <c r="D200" s="25"/>
      <c r="E200" s="23">
        <v>3.4</v>
      </c>
      <c r="F200" s="26">
        <v>2.5</v>
      </c>
      <c r="G200" s="26">
        <v>20</v>
      </c>
      <c r="H200" s="23">
        <f t="shared" si="15"/>
        <v>0.8999999999999999</v>
      </c>
      <c r="I200" s="7">
        <v>0</v>
      </c>
      <c r="J200" s="23">
        <v>16.8</v>
      </c>
      <c r="K200" s="23">
        <f t="shared" si="16"/>
        <v>15.9</v>
      </c>
      <c r="L200" s="55"/>
      <c r="M200" s="55"/>
    </row>
    <row r="201" spans="1:13" ht="15">
      <c r="A201" s="29"/>
      <c r="B201" s="25" t="s">
        <v>232</v>
      </c>
      <c r="C201" s="25" t="s">
        <v>2</v>
      </c>
      <c r="D201" s="25"/>
      <c r="E201" s="23">
        <v>4.18</v>
      </c>
      <c r="F201" s="4">
        <v>2</v>
      </c>
      <c r="G201" s="26">
        <v>100</v>
      </c>
      <c r="H201" s="23">
        <f t="shared" si="15"/>
        <v>2.1799999999999997</v>
      </c>
      <c r="I201" s="7">
        <v>0</v>
      </c>
      <c r="J201" s="23">
        <v>16.8</v>
      </c>
      <c r="K201" s="23">
        <f t="shared" si="16"/>
        <v>14.620000000000001</v>
      </c>
      <c r="L201" s="55"/>
      <c r="M201" s="55"/>
    </row>
    <row r="202" spans="1:13" ht="28.5" customHeight="1">
      <c r="A202" s="29"/>
      <c r="B202" s="1" t="s">
        <v>239</v>
      </c>
      <c r="C202" s="25" t="s">
        <v>2</v>
      </c>
      <c r="D202" s="25">
        <v>32</v>
      </c>
      <c r="E202" s="23">
        <f>E203+E204</f>
        <v>4.81</v>
      </c>
      <c r="F202" s="26">
        <f>F203+F204</f>
        <v>3.2</v>
      </c>
      <c r="G202" s="26"/>
      <c r="H202" s="23">
        <f t="shared" si="15"/>
        <v>1.6099999999999994</v>
      </c>
      <c r="I202" s="7">
        <v>0</v>
      </c>
      <c r="J202" s="23">
        <v>16.8</v>
      </c>
      <c r="K202" s="23">
        <f t="shared" si="16"/>
        <v>15.190000000000001</v>
      </c>
      <c r="L202" s="55">
        <f>MIN(K202:K204)</f>
        <v>15.190000000000001</v>
      </c>
      <c r="M202" s="55" t="s">
        <v>273</v>
      </c>
    </row>
    <row r="203" spans="1:13" ht="15" customHeight="1">
      <c r="A203" s="29"/>
      <c r="B203" s="25" t="s">
        <v>240</v>
      </c>
      <c r="C203" s="25" t="s">
        <v>2</v>
      </c>
      <c r="D203" s="25"/>
      <c r="E203" s="23">
        <v>2.51</v>
      </c>
      <c r="F203" s="26">
        <v>2.2</v>
      </c>
      <c r="G203" s="26">
        <v>20</v>
      </c>
      <c r="H203" s="23">
        <f t="shared" si="15"/>
        <v>0.3099999999999996</v>
      </c>
      <c r="I203" s="7">
        <v>0</v>
      </c>
      <c r="J203" s="23">
        <v>16.8</v>
      </c>
      <c r="K203" s="23">
        <f t="shared" si="16"/>
        <v>16.490000000000002</v>
      </c>
      <c r="L203" s="55"/>
      <c r="M203" s="55"/>
    </row>
    <row r="204" spans="1:13" ht="15" customHeight="1">
      <c r="A204" s="29"/>
      <c r="B204" s="25" t="s">
        <v>232</v>
      </c>
      <c r="C204" s="25" t="s">
        <v>2</v>
      </c>
      <c r="D204" s="25"/>
      <c r="E204" s="23">
        <v>2.3</v>
      </c>
      <c r="F204" s="4">
        <v>1</v>
      </c>
      <c r="G204" s="26">
        <v>60</v>
      </c>
      <c r="H204" s="23">
        <f t="shared" si="15"/>
        <v>1.2999999999999998</v>
      </c>
      <c r="I204" s="7">
        <v>0</v>
      </c>
      <c r="J204" s="23">
        <v>16.8</v>
      </c>
      <c r="K204" s="23">
        <f t="shared" si="16"/>
        <v>15.5</v>
      </c>
      <c r="L204" s="55"/>
      <c r="M204" s="55"/>
    </row>
    <row r="205" spans="1:13" ht="15">
      <c r="A205" s="29"/>
      <c r="B205" s="1" t="s">
        <v>241</v>
      </c>
      <c r="C205" s="25" t="s">
        <v>2</v>
      </c>
      <c r="D205" s="25">
        <v>32</v>
      </c>
      <c r="E205" s="23">
        <f>E206+E207</f>
        <v>5.6</v>
      </c>
      <c r="F205" s="26">
        <f>F206+F207</f>
        <v>3.8</v>
      </c>
      <c r="G205" s="26"/>
      <c r="H205" s="23">
        <f t="shared" si="15"/>
        <v>1.7999999999999998</v>
      </c>
      <c r="I205" s="7">
        <v>0</v>
      </c>
      <c r="J205" s="23">
        <v>16.8</v>
      </c>
      <c r="K205" s="23">
        <f t="shared" si="16"/>
        <v>15</v>
      </c>
      <c r="L205" s="55">
        <f>MIN(K205:K207)</f>
        <v>15</v>
      </c>
      <c r="M205" s="55" t="s">
        <v>273</v>
      </c>
    </row>
    <row r="206" spans="1:13" ht="15" customHeight="1">
      <c r="A206" s="29"/>
      <c r="B206" s="25" t="s">
        <v>234</v>
      </c>
      <c r="C206" s="25" t="s">
        <v>2</v>
      </c>
      <c r="D206" s="25"/>
      <c r="E206" s="23">
        <v>4.67</v>
      </c>
      <c r="F206" s="26">
        <v>3</v>
      </c>
      <c r="G206" s="26">
        <v>60</v>
      </c>
      <c r="H206" s="23">
        <f t="shared" si="15"/>
        <v>1.67</v>
      </c>
      <c r="I206" s="7">
        <v>0</v>
      </c>
      <c r="J206" s="23">
        <v>16.8</v>
      </c>
      <c r="K206" s="23">
        <f t="shared" si="16"/>
        <v>15.13</v>
      </c>
      <c r="L206" s="55"/>
      <c r="M206" s="55"/>
    </row>
    <row r="207" spans="1:13" ht="15" customHeight="1">
      <c r="A207" s="29"/>
      <c r="B207" s="25" t="s">
        <v>232</v>
      </c>
      <c r="C207" s="25" t="s">
        <v>2</v>
      </c>
      <c r="D207" s="25"/>
      <c r="E207" s="23">
        <v>0.93</v>
      </c>
      <c r="F207" s="4">
        <v>0.8</v>
      </c>
      <c r="G207" s="26">
        <v>100</v>
      </c>
      <c r="H207" s="23">
        <f t="shared" si="15"/>
        <v>0.13</v>
      </c>
      <c r="I207" s="7">
        <v>0</v>
      </c>
      <c r="J207" s="23">
        <v>16.8</v>
      </c>
      <c r="K207" s="23">
        <f t="shared" si="16"/>
        <v>16.67</v>
      </c>
      <c r="L207" s="55"/>
      <c r="M207" s="55"/>
    </row>
    <row r="208" spans="1:13" ht="15">
      <c r="A208" s="29"/>
      <c r="B208" s="1" t="s">
        <v>242</v>
      </c>
      <c r="C208" s="25" t="s">
        <v>32</v>
      </c>
      <c r="D208" s="25">
        <v>26</v>
      </c>
      <c r="E208" s="23">
        <f>E209+E210</f>
        <v>4.58</v>
      </c>
      <c r="F208" s="26">
        <f>F209+F210</f>
        <v>3</v>
      </c>
      <c r="G208" s="26"/>
      <c r="H208" s="23">
        <f t="shared" si="15"/>
        <v>1.58</v>
      </c>
      <c r="I208" s="7">
        <v>0</v>
      </c>
      <c r="J208" s="23">
        <v>10.5</v>
      </c>
      <c r="K208" s="23">
        <f t="shared" si="16"/>
        <v>8.92</v>
      </c>
      <c r="L208" s="55">
        <f>MIN(K208:K210)</f>
        <v>8.92</v>
      </c>
      <c r="M208" s="55" t="s">
        <v>273</v>
      </c>
    </row>
    <row r="209" spans="1:13" ht="15" customHeight="1">
      <c r="A209" s="29"/>
      <c r="B209" s="25" t="s">
        <v>234</v>
      </c>
      <c r="C209" s="25" t="s">
        <v>32</v>
      </c>
      <c r="D209" s="25"/>
      <c r="E209" s="23">
        <v>3.37</v>
      </c>
      <c r="F209" s="26">
        <v>3</v>
      </c>
      <c r="G209" s="26">
        <v>60</v>
      </c>
      <c r="H209" s="23">
        <f t="shared" si="15"/>
        <v>0.3700000000000001</v>
      </c>
      <c r="I209" s="7">
        <v>0</v>
      </c>
      <c r="J209" s="23">
        <v>10.5</v>
      </c>
      <c r="K209" s="23">
        <f t="shared" si="16"/>
        <v>10.129999999999999</v>
      </c>
      <c r="L209" s="55"/>
      <c r="M209" s="55"/>
    </row>
    <row r="210" spans="1:13" ht="15" customHeight="1">
      <c r="A210" s="29"/>
      <c r="B210" s="25" t="s">
        <v>232</v>
      </c>
      <c r="C210" s="25" t="s">
        <v>32</v>
      </c>
      <c r="D210" s="25"/>
      <c r="E210" s="23">
        <v>1.21</v>
      </c>
      <c r="F210" s="4">
        <v>0</v>
      </c>
      <c r="G210" s="26">
        <v>0</v>
      </c>
      <c r="H210" s="23">
        <f t="shared" si="15"/>
        <v>1.21</v>
      </c>
      <c r="I210" s="7">
        <v>0</v>
      </c>
      <c r="J210" s="23">
        <v>10.5</v>
      </c>
      <c r="K210" s="23">
        <f t="shared" si="16"/>
        <v>9.29</v>
      </c>
      <c r="L210" s="55"/>
      <c r="M210" s="55"/>
    </row>
    <row r="211" spans="1:13" ht="15">
      <c r="A211" s="29"/>
      <c r="B211" s="1" t="s">
        <v>243</v>
      </c>
      <c r="C211" s="25" t="s">
        <v>2</v>
      </c>
      <c r="D211" s="25">
        <v>32</v>
      </c>
      <c r="E211" s="23">
        <f>E212+E213</f>
        <v>4.62</v>
      </c>
      <c r="F211" s="26">
        <f>F212+F213</f>
        <v>3</v>
      </c>
      <c r="G211" s="26"/>
      <c r="H211" s="23">
        <f t="shared" si="15"/>
        <v>1.62</v>
      </c>
      <c r="I211" s="7">
        <v>0</v>
      </c>
      <c r="J211" s="23">
        <v>16.8</v>
      </c>
      <c r="K211" s="23">
        <f t="shared" si="16"/>
        <v>15.18</v>
      </c>
      <c r="L211" s="55">
        <f>MIN(K211:K213)</f>
        <v>15.18</v>
      </c>
      <c r="M211" s="55" t="s">
        <v>273</v>
      </c>
    </row>
    <row r="212" spans="1:13" ht="15" customHeight="1">
      <c r="A212" s="29"/>
      <c r="B212" s="25" t="s">
        <v>234</v>
      </c>
      <c r="C212" s="25" t="s">
        <v>2</v>
      </c>
      <c r="D212" s="25"/>
      <c r="E212" s="23">
        <v>2.74</v>
      </c>
      <c r="F212" s="26">
        <v>2</v>
      </c>
      <c r="G212" s="26">
        <v>60</v>
      </c>
      <c r="H212" s="23">
        <f t="shared" si="15"/>
        <v>0.7400000000000002</v>
      </c>
      <c r="I212" s="7">
        <v>0</v>
      </c>
      <c r="J212" s="23">
        <v>16.8</v>
      </c>
      <c r="K212" s="23">
        <f t="shared" si="16"/>
        <v>16.060000000000002</v>
      </c>
      <c r="L212" s="55"/>
      <c r="M212" s="55"/>
    </row>
    <row r="213" spans="1:13" ht="15" customHeight="1">
      <c r="A213" s="29"/>
      <c r="B213" s="25" t="s">
        <v>232</v>
      </c>
      <c r="C213" s="25" t="s">
        <v>2</v>
      </c>
      <c r="D213" s="25"/>
      <c r="E213" s="23">
        <v>1.88</v>
      </c>
      <c r="F213" s="4">
        <v>1</v>
      </c>
      <c r="G213" s="26">
        <v>60</v>
      </c>
      <c r="H213" s="23">
        <f t="shared" si="15"/>
        <v>0.8799999999999999</v>
      </c>
      <c r="I213" s="7">
        <v>0</v>
      </c>
      <c r="J213" s="23">
        <v>16.8</v>
      </c>
      <c r="K213" s="23">
        <f t="shared" si="16"/>
        <v>15.920000000000002</v>
      </c>
      <c r="L213" s="55"/>
      <c r="M213" s="55"/>
    </row>
    <row r="214" spans="1:13" ht="18.75" customHeight="1">
      <c r="A214" s="29"/>
      <c r="B214" s="1" t="s">
        <v>244</v>
      </c>
      <c r="C214" s="25" t="s">
        <v>2</v>
      </c>
      <c r="D214" s="25">
        <v>32</v>
      </c>
      <c r="E214" s="23">
        <f>E215+E216</f>
        <v>8.46</v>
      </c>
      <c r="F214" s="26">
        <f>F215+F216</f>
        <v>5.5</v>
      </c>
      <c r="G214" s="26"/>
      <c r="H214" s="23">
        <f t="shared" si="15"/>
        <v>2.960000000000001</v>
      </c>
      <c r="I214" s="7">
        <v>0</v>
      </c>
      <c r="J214" s="23">
        <v>16.8</v>
      </c>
      <c r="K214" s="23">
        <f t="shared" si="16"/>
        <v>13.84</v>
      </c>
      <c r="L214" s="55">
        <f>MIN(K214:K216)</f>
        <v>13.84</v>
      </c>
      <c r="M214" s="55" t="s">
        <v>273</v>
      </c>
    </row>
    <row r="215" spans="1:13" ht="15" customHeight="1">
      <c r="A215" s="29"/>
      <c r="B215" s="25" t="s">
        <v>234</v>
      </c>
      <c r="C215" s="25" t="s">
        <v>2</v>
      </c>
      <c r="D215" s="25"/>
      <c r="E215" s="23">
        <v>6.34</v>
      </c>
      <c r="F215" s="26">
        <v>4.5</v>
      </c>
      <c r="G215" s="26">
        <v>60</v>
      </c>
      <c r="H215" s="23">
        <f t="shared" si="15"/>
        <v>1.8399999999999999</v>
      </c>
      <c r="I215" s="7">
        <v>0</v>
      </c>
      <c r="J215" s="23">
        <v>16.8</v>
      </c>
      <c r="K215" s="23">
        <f t="shared" si="16"/>
        <v>14.96</v>
      </c>
      <c r="L215" s="55"/>
      <c r="M215" s="55"/>
    </row>
    <row r="216" spans="1:13" ht="15" customHeight="1">
      <c r="A216" s="29"/>
      <c r="B216" s="25" t="s">
        <v>232</v>
      </c>
      <c r="C216" s="25" t="s">
        <v>2</v>
      </c>
      <c r="D216" s="25"/>
      <c r="E216" s="23">
        <v>2.12</v>
      </c>
      <c r="F216" s="4">
        <v>1</v>
      </c>
      <c r="G216" s="26">
        <v>60</v>
      </c>
      <c r="H216" s="23">
        <f t="shared" si="15"/>
        <v>1.12</v>
      </c>
      <c r="I216" s="7">
        <v>0</v>
      </c>
      <c r="J216" s="23">
        <v>16.8</v>
      </c>
      <c r="K216" s="23">
        <f t="shared" si="16"/>
        <v>15.68</v>
      </c>
      <c r="L216" s="55"/>
      <c r="M216" s="55"/>
    </row>
    <row r="217" spans="1:14" s="42" customFormat="1" ht="15">
      <c r="A217" s="39"/>
      <c r="B217" s="27" t="s">
        <v>245</v>
      </c>
      <c r="C217" s="36" t="s">
        <v>33</v>
      </c>
      <c r="D217" s="36">
        <v>55</v>
      </c>
      <c r="E217" s="23">
        <f>E218+E219</f>
        <v>36.17</v>
      </c>
      <c r="F217" s="26">
        <f>F218+F219</f>
        <v>0.5</v>
      </c>
      <c r="G217" s="26"/>
      <c r="H217" s="23">
        <f t="shared" si="15"/>
        <v>35.67</v>
      </c>
      <c r="I217" s="7">
        <v>1</v>
      </c>
      <c r="J217" s="40">
        <v>31.5</v>
      </c>
      <c r="K217" s="40">
        <f t="shared" si="16"/>
        <v>-5.170000000000002</v>
      </c>
      <c r="L217" s="55">
        <f>MIN(K217:K219)</f>
        <v>-5.170000000000002</v>
      </c>
      <c r="M217" s="55" t="s">
        <v>272</v>
      </c>
      <c r="N217" s="9"/>
    </row>
    <row r="218" spans="1:13" ht="15" customHeight="1">
      <c r="A218" s="29"/>
      <c r="B218" s="25" t="s">
        <v>234</v>
      </c>
      <c r="C218" s="25" t="s">
        <v>33</v>
      </c>
      <c r="D218" s="25"/>
      <c r="E218" s="23">
        <v>9.37</v>
      </c>
      <c r="F218" s="26">
        <v>0</v>
      </c>
      <c r="G218" s="26">
        <v>0</v>
      </c>
      <c r="H218" s="23">
        <f t="shared" si="15"/>
        <v>9.37</v>
      </c>
      <c r="I218" s="7">
        <v>0</v>
      </c>
      <c r="J218" s="23">
        <v>31.5</v>
      </c>
      <c r="K218" s="23">
        <f t="shared" si="16"/>
        <v>22.130000000000003</v>
      </c>
      <c r="L218" s="55"/>
      <c r="M218" s="55"/>
    </row>
    <row r="219" spans="1:13" ht="15" customHeight="1">
      <c r="A219" s="29"/>
      <c r="B219" s="25" t="s">
        <v>232</v>
      </c>
      <c r="C219" s="25" t="s">
        <v>33</v>
      </c>
      <c r="D219" s="25"/>
      <c r="E219" s="23">
        <v>26.8</v>
      </c>
      <c r="F219" s="4">
        <v>0.5</v>
      </c>
      <c r="G219" s="5">
        <v>40</v>
      </c>
      <c r="H219" s="23">
        <f t="shared" si="15"/>
        <v>26.3</v>
      </c>
      <c r="I219" s="7">
        <v>1</v>
      </c>
      <c r="J219" s="23">
        <v>31.5</v>
      </c>
      <c r="K219" s="23">
        <f t="shared" si="16"/>
        <v>4.199999999999999</v>
      </c>
      <c r="L219" s="55"/>
      <c r="M219" s="55"/>
    </row>
    <row r="220" spans="1:13" ht="15" customHeight="1">
      <c r="A220" s="29"/>
      <c r="B220" s="27" t="s">
        <v>246</v>
      </c>
      <c r="C220" s="25" t="s">
        <v>36</v>
      </c>
      <c r="D220" s="25">
        <v>115</v>
      </c>
      <c r="E220" s="23">
        <f>E221+E222</f>
        <v>47.33</v>
      </c>
      <c r="F220" s="26">
        <f>F221+F222</f>
        <v>0</v>
      </c>
      <c r="G220" s="26"/>
      <c r="H220" s="23">
        <f t="shared" si="15"/>
        <v>47.33</v>
      </c>
      <c r="I220" s="7">
        <v>0</v>
      </c>
      <c r="J220" s="23">
        <f>52*1.05</f>
        <v>54.6</v>
      </c>
      <c r="K220" s="23">
        <f t="shared" si="16"/>
        <v>7.270000000000003</v>
      </c>
      <c r="L220" s="55">
        <f>MIN(K220:K222)</f>
        <v>-6.449999999999999</v>
      </c>
      <c r="M220" s="55" t="s">
        <v>272</v>
      </c>
    </row>
    <row r="221" spans="1:13" ht="15" customHeight="1">
      <c r="A221" s="29"/>
      <c r="B221" s="25" t="s">
        <v>234</v>
      </c>
      <c r="C221" s="25" t="s">
        <v>37</v>
      </c>
      <c r="D221" s="25"/>
      <c r="E221" s="23">
        <v>27.45</v>
      </c>
      <c r="F221" s="26">
        <v>0</v>
      </c>
      <c r="G221" s="26">
        <v>0</v>
      </c>
      <c r="H221" s="23">
        <f t="shared" si="15"/>
        <v>27.45</v>
      </c>
      <c r="I221" s="7">
        <v>0</v>
      </c>
      <c r="J221" s="23">
        <f>20*1.05</f>
        <v>21</v>
      </c>
      <c r="K221" s="23">
        <f t="shared" si="16"/>
        <v>-6.449999999999999</v>
      </c>
      <c r="L221" s="55"/>
      <c r="M221" s="55"/>
    </row>
    <row r="222" spans="1:13" ht="15" customHeight="1">
      <c r="A222" s="29"/>
      <c r="B222" s="25" t="s">
        <v>232</v>
      </c>
      <c r="C222" s="25" t="s">
        <v>36</v>
      </c>
      <c r="D222" s="25"/>
      <c r="E222" s="23">
        <v>19.88</v>
      </c>
      <c r="F222" s="4">
        <v>0</v>
      </c>
      <c r="G222" s="5">
        <v>30</v>
      </c>
      <c r="H222" s="23">
        <f t="shared" si="15"/>
        <v>19.88</v>
      </c>
      <c r="I222" s="7">
        <v>0</v>
      </c>
      <c r="J222" s="23">
        <f>52*1.05</f>
        <v>54.6</v>
      </c>
      <c r="K222" s="23">
        <f t="shared" si="16"/>
        <v>34.72</v>
      </c>
      <c r="L222" s="55"/>
      <c r="M222" s="55"/>
    </row>
    <row r="223" spans="1:13" ht="30">
      <c r="A223" s="29"/>
      <c r="B223" s="27" t="s">
        <v>247</v>
      </c>
      <c r="C223" s="25" t="s">
        <v>34</v>
      </c>
      <c r="D223" s="25">
        <v>81.5</v>
      </c>
      <c r="E223" s="23">
        <f>E224+E225</f>
        <v>11.03</v>
      </c>
      <c r="F223" s="26">
        <f>F224+F225</f>
        <v>2.5</v>
      </c>
      <c r="G223" s="26"/>
      <c r="H223" s="23">
        <f>E223-F223</f>
        <v>8.53</v>
      </c>
      <c r="I223" s="7">
        <v>0</v>
      </c>
      <c r="J223" s="23">
        <f>50*1.05</f>
        <v>52.5</v>
      </c>
      <c r="K223" s="23">
        <f t="shared" si="16"/>
        <v>43.97</v>
      </c>
      <c r="L223" s="55">
        <f>MIN(K223:K225)</f>
        <v>-3.5999999999999996</v>
      </c>
      <c r="M223" s="55" t="s">
        <v>272</v>
      </c>
    </row>
    <row r="224" spans="1:13" ht="15" customHeight="1">
      <c r="A224" s="29"/>
      <c r="B224" s="25" t="s">
        <v>234</v>
      </c>
      <c r="C224" s="25">
        <v>31.5</v>
      </c>
      <c r="D224" s="25"/>
      <c r="E224" s="23">
        <v>5.6</v>
      </c>
      <c r="F224" s="26">
        <v>2</v>
      </c>
      <c r="G224" s="26">
        <v>10</v>
      </c>
      <c r="H224" s="23">
        <f>E224-F224</f>
        <v>3.5999999999999996</v>
      </c>
      <c r="I224" s="7">
        <v>0</v>
      </c>
      <c r="J224" s="23">
        <f>F224</f>
        <v>2</v>
      </c>
      <c r="K224" s="23">
        <f>J224-E224</f>
        <v>-3.5999999999999996</v>
      </c>
      <c r="L224" s="55"/>
      <c r="M224" s="55"/>
    </row>
    <row r="225" spans="1:13" ht="15" customHeight="1">
      <c r="A225" s="29"/>
      <c r="B225" s="25" t="s">
        <v>232</v>
      </c>
      <c r="C225" s="25" t="s">
        <v>40</v>
      </c>
      <c r="D225" s="25"/>
      <c r="E225" s="23">
        <v>5.43</v>
      </c>
      <c r="F225" s="4">
        <v>0.5</v>
      </c>
      <c r="G225" s="5">
        <v>80</v>
      </c>
      <c r="H225" s="23">
        <f t="shared" si="15"/>
        <v>4.93</v>
      </c>
      <c r="I225" s="7">
        <v>0</v>
      </c>
      <c r="J225" s="23">
        <f>25*1.05</f>
        <v>26.25</v>
      </c>
      <c r="K225" s="23">
        <f t="shared" si="16"/>
        <v>21.32</v>
      </c>
      <c r="L225" s="55"/>
      <c r="M225" s="55"/>
    </row>
    <row r="226" spans="1:13" ht="15">
      <c r="A226" s="29"/>
      <c r="B226" s="27" t="s">
        <v>248</v>
      </c>
      <c r="C226" s="25" t="s">
        <v>2</v>
      </c>
      <c r="D226" s="25">
        <v>32</v>
      </c>
      <c r="E226" s="23">
        <f>E227+E228</f>
        <v>15.28</v>
      </c>
      <c r="F226" s="26">
        <f>F227+F228</f>
        <v>6.5</v>
      </c>
      <c r="G226" s="26"/>
      <c r="H226" s="23">
        <f t="shared" si="15"/>
        <v>8.78</v>
      </c>
      <c r="I226" s="7">
        <v>0</v>
      </c>
      <c r="J226" s="23">
        <v>16.8</v>
      </c>
      <c r="K226" s="23">
        <f t="shared" si="16"/>
        <v>8.020000000000001</v>
      </c>
      <c r="L226" s="55">
        <f>MIN(K226:K228)</f>
        <v>7.9300000000000015</v>
      </c>
      <c r="M226" s="55" t="s">
        <v>273</v>
      </c>
    </row>
    <row r="227" spans="1:13" ht="15" customHeight="1">
      <c r="A227" s="29"/>
      <c r="B227" s="25" t="s">
        <v>234</v>
      </c>
      <c r="C227" s="25" t="s">
        <v>2</v>
      </c>
      <c r="D227" s="25"/>
      <c r="E227" s="23">
        <v>4.91</v>
      </c>
      <c r="F227" s="26">
        <v>5</v>
      </c>
      <c r="G227" s="26">
        <v>20</v>
      </c>
      <c r="H227" s="23">
        <f>E227-F227</f>
        <v>-0.08999999999999986</v>
      </c>
      <c r="I227" s="7">
        <v>0</v>
      </c>
      <c r="J227" s="23">
        <v>16.8</v>
      </c>
      <c r="K227" s="23">
        <f t="shared" si="16"/>
        <v>16.89</v>
      </c>
      <c r="L227" s="55"/>
      <c r="M227" s="55"/>
    </row>
    <row r="228" spans="1:13" ht="15" customHeight="1">
      <c r="A228" s="29"/>
      <c r="B228" s="25" t="s">
        <v>249</v>
      </c>
      <c r="C228" s="25" t="s">
        <v>2</v>
      </c>
      <c r="D228" s="25"/>
      <c r="E228" s="23">
        <v>10.37</v>
      </c>
      <c r="F228" s="4">
        <v>1.5</v>
      </c>
      <c r="G228" s="5">
        <v>100</v>
      </c>
      <c r="H228" s="23">
        <f t="shared" si="15"/>
        <v>8.87</v>
      </c>
      <c r="I228" s="7">
        <v>0</v>
      </c>
      <c r="J228" s="23">
        <v>16.8</v>
      </c>
      <c r="K228" s="23">
        <f t="shared" si="16"/>
        <v>7.9300000000000015</v>
      </c>
      <c r="L228" s="55"/>
      <c r="M228" s="55"/>
    </row>
    <row r="229" spans="1:13" ht="15">
      <c r="A229" s="29"/>
      <c r="B229" s="27" t="s">
        <v>250</v>
      </c>
      <c r="C229" s="25" t="s">
        <v>6</v>
      </c>
      <c r="D229" s="25">
        <v>20</v>
      </c>
      <c r="E229" s="23">
        <f>E230+E231</f>
        <v>8.32</v>
      </c>
      <c r="F229" s="26">
        <f>F230+F231</f>
        <v>1.12</v>
      </c>
      <c r="G229" s="26"/>
      <c r="H229" s="23">
        <f t="shared" si="15"/>
        <v>7.2</v>
      </c>
      <c r="I229" s="7">
        <v>0</v>
      </c>
      <c r="J229" s="23">
        <v>10.5</v>
      </c>
      <c r="K229" s="23">
        <f t="shared" si="16"/>
        <v>3.3</v>
      </c>
      <c r="L229" s="55">
        <f>MIN(K229:K231)</f>
        <v>3.3</v>
      </c>
      <c r="M229" s="55" t="s">
        <v>273</v>
      </c>
    </row>
    <row r="230" spans="1:13" ht="15" customHeight="1">
      <c r="A230" s="29"/>
      <c r="B230" s="25" t="s">
        <v>240</v>
      </c>
      <c r="C230" s="25" t="s">
        <v>6</v>
      </c>
      <c r="D230" s="25"/>
      <c r="E230" s="23">
        <v>5.82</v>
      </c>
      <c r="F230" s="26">
        <v>0.5</v>
      </c>
      <c r="G230" s="26">
        <v>20</v>
      </c>
      <c r="H230" s="23">
        <f t="shared" si="15"/>
        <v>5.32</v>
      </c>
      <c r="I230" s="7">
        <v>0</v>
      </c>
      <c r="J230" s="23">
        <v>10.5</v>
      </c>
      <c r="K230" s="23">
        <f t="shared" si="16"/>
        <v>5.18</v>
      </c>
      <c r="L230" s="55"/>
      <c r="M230" s="55"/>
    </row>
    <row r="231" spans="1:13" ht="15" customHeight="1">
      <c r="A231" s="29"/>
      <c r="B231" s="25" t="s">
        <v>232</v>
      </c>
      <c r="C231" s="25" t="s">
        <v>6</v>
      </c>
      <c r="D231" s="25"/>
      <c r="E231" s="23">
        <v>2.5</v>
      </c>
      <c r="F231" s="4">
        <v>0.62</v>
      </c>
      <c r="G231" s="5">
        <v>80</v>
      </c>
      <c r="H231" s="23">
        <f t="shared" si="15"/>
        <v>1.88</v>
      </c>
      <c r="I231" s="7">
        <v>0</v>
      </c>
      <c r="J231" s="23">
        <v>10.5</v>
      </c>
      <c r="K231" s="23">
        <f t="shared" si="16"/>
        <v>8.620000000000001</v>
      </c>
      <c r="L231" s="55"/>
      <c r="M231" s="55"/>
    </row>
    <row r="232" spans="1:13" ht="15">
      <c r="A232" s="29"/>
      <c r="B232" s="27" t="s">
        <v>251</v>
      </c>
      <c r="C232" s="25" t="s">
        <v>14</v>
      </c>
      <c r="D232" s="25">
        <v>12.6</v>
      </c>
      <c r="E232" s="23">
        <f>E233+E234</f>
        <v>4.91</v>
      </c>
      <c r="F232" s="23">
        <f>F233+F234</f>
        <v>3.34</v>
      </c>
      <c r="G232" s="26"/>
      <c r="H232" s="23">
        <f t="shared" si="15"/>
        <v>1.5700000000000003</v>
      </c>
      <c r="I232" s="7">
        <v>0</v>
      </c>
      <c r="J232" s="23">
        <f>6.3*1.05</f>
        <v>6.615</v>
      </c>
      <c r="K232" s="23">
        <f t="shared" si="16"/>
        <v>5.045</v>
      </c>
      <c r="L232" s="55">
        <f>MIN(K232:K234)</f>
        <v>5.045</v>
      </c>
      <c r="M232" s="55" t="s">
        <v>273</v>
      </c>
    </row>
    <row r="233" spans="1:13" ht="15" customHeight="1">
      <c r="A233" s="29"/>
      <c r="B233" s="25" t="s">
        <v>234</v>
      </c>
      <c r="C233" s="25" t="s">
        <v>14</v>
      </c>
      <c r="D233" s="25"/>
      <c r="E233" s="23">
        <v>3.55</v>
      </c>
      <c r="F233" s="26">
        <v>3</v>
      </c>
      <c r="G233" s="26">
        <v>10</v>
      </c>
      <c r="H233" s="23">
        <f t="shared" si="15"/>
        <v>0.5499999999999998</v>
      </c>
      <c r="I233" s="7">
        <v>0</v>
      </c>
      <c r="J233" s="23">
        <f>6.3*1.05</f>
        <v>6.615</v>
      </c>
      <c r="K233" s="23">
        <f t="shared" si="16"/>
        <v>6.065</v>
      </c>
      <c r="L233" s="55"/>
      <c r="M233" s="55"/>
    </row>
    <row r="234" spans="1:13" ht="15" customHeight="1">
      <c r="A234" s="29"/>
      <c r="B234" s="25" t="s">
        <v>232</v>
      </c>
      <c r="C234" s="25" t="s">
        <v>14</v>
      </c>
      <c r="D234" s="25"/>
      <c r="E234" s="23">
        <v>1.36</v>
      </c>
      <c r="F234" s="4">
        <v>0.34</v>
      </c>
      <c r="G234" s="5">
        <v>80</v>
      </c>
      <c r="H234" s="23">
        <f t="shared" si="15"/>
        <v>1.02</v>
      </c>
      <c r="I234" s="7">
        <v>0</v>
      </c>
      <c r="J234" s="23">
        <f>6.3*1.05</f>
        <v>6.615</v>
      </c>
      <c r="K234" s="23">
        <f t="shared" si="16"/>
        <v>5.595000000000001</v>
      </c>
      <c r="L234" s="55"/>
      <c r="M234" s="55"/>
    </row>
    <row r="235" spans="1:13" ht="15">
      <c r="A235" s="29"/>
      <c r="B235" s="27" t="s">
        <v>252</v>
      </c>
      <c r="C235" s="25" t="s">
        <v>12</v>
      </c>
      <c r="D235" s="25">
        <v>26</v>
      </c>
      <c r="E235" s="23">
        <f>E236+E237</f>
        <v>12.41</v>
      </c>
      <c r="F235" s="26">
        <f>F236+F237</f>
        <v>6.72</v>
      </c>
      <c r="G235" s="26"/>
      <c r="H235" s="23">
        <f>E235-F235</f>
        <v>5.69</v>
      </c>
      <c r="I235" s="7">
        <v>0</v>
      </c>
      <c r="J235" s="23">
        <v>10.5</v>
      </c>
      <c r="K235" s="23">
        <f t="shared" si="16"/>
        <v>4.81</v>
      </c>
      <c r="L235" s="55">
        <f>MIN(K235:K237)</f>
        <v>4.81</v>
      </c>
      <c r="M235" s="55" t="s">
        <v>273</v>
      </c>
    </row>
    <row r="236" spans="1:13" ht="15" customHeight="1">
      <c r="A236" s="29"/>
      <c r="B236" s="25" t="s">
        <v>234</v>
      </c>
      <c r="C236" s="25" t="s">
        <v>12</v>
      </c>
      <c r="D236" s="25"/>
      <c r="E236" s="23">
        <v>9.32</v>
      </c>
      <c r="F236" s="26">
        <v>6.5</v>
      </c>
      <c r="G236" s="26">
        <v>20</v>
      </c>
      <c r="H236" s="23">
        <f t="shared" si="15"/>
        <v>2.8200000000000003</v>
      </c>
      <c r="I236" s="7">
        <v>0</v>
      </c>
      <c r="J236" s="23">
        <v>10.5</v>
      </c>
      <c r="K236" s="23">
        <f t="shared" si="16"/>
        <v>7.68</v>
      </c>
      <c r="L236" s="55"/>
      <c r="M236" s="55"/>
    </row>
    <row r="237" spans="1:13" ht="15" customHeight="1">
      <c r="A237" s="29"/>
      <c r="B237" s="25" t="s">
        <v>232</v>
      </c>
      <c r="C237" s="25" t="s">
        <v>12</v>
      </c>
      <c r="D237" s="25"/>
      <c r="E237" s="23">
        <v>3.09</v>
      </c>
      <c r="F237" s="4">
        <v>0.22</v>
      </c>
      <c r="G237" s="5">
        <v>80</v>
      </c>
      <c r="H237" s="23">
        <f t="shared" si="15"/>
        <v>2.8699999999999997</v>
      </c>
      <c r="I237" s="7">
        <v>0</v>
      </c>
      <c r="J237" s="23">
        <v>10.5</v>
      </c>
      <c r="K237" s="23">
        <f t="shared" si="16"/>
        <v>7.630000000000001</v>
      </c>
      <c r="L237" s="55"/>
      <c r="M237" s="55"/>
    </row>
    <row r="238" spans="1:13" ht="15">
      <c r="A238" s="29"/>
      <c r="B238" s="27" t="s">
        <v>253</v>
      </c>
      <c r="C238" s="25" t="s">
        <v>32</v>
      </c>
      <c r="D238" s="25">
        <v>26</v>
      </c>
      <c r="E238" s="23">
        <f>E239+E240</f>
        <v>6.89</v>
      </c>
      <c r="F238" s="26">
        <f>F239+F240</f>
        <v>5.68</v>
      </c>
      <c r="G238" s="26"/>
      <c r="H238" s="23">
        <f t="shared" si="15"/>
        <v>1.21</v>
      </c>
      <c r="I238" s="7">
        <v>0</v>
      </c>
      <c r="J238" s="23">
        <v>10.5</v>
      </c>
      <c r="K238" s="23">
        <f t="shared" si="16"/>
        <v>9.29</v>
      </c>
      <c r="L238" s="55">
        <f>MIN(K238:K240)</f>
        <v>8.88</v>
      </c>
      <c r="M238" s="55" t="s">
        <v>273</v>
      </c>
    </row>
    <row r="239" spans="1:13" ht="15" customHeight="1">
      <c r="A239" s="29"/>
      <c r="B239" s="25" t="s">
        <v>254</v>
      </c>
      <c r="C239" s="25" t="s">
        <v>32</v>
      </c>
      <c r="D239" s="25"/>
      <c r="E239" s="23">
        <v>3.59</v>
      </c>
      <c r="F239" s="26">
        <v>4</v>
      </c>
      <c r="G239" s="26">
        <v>80</v>
      </c>
      <c r="H239" s="23">
        <f t="shared" si="15"/>
        <v>-0.41000000000000014</v>
      </c>
      <c r="I239" s="7">
        <v>0</v>
      </c>
      <c r="J239" s="23">
        <v>10.5</v>
      </c>
      <c r="K239" s="23">
        <f t="shared" si="16"/>
        <v>10.91</v>
      </c>
      <c r="L239" s="55"/>
      <c r="M239" s="55"/>
    </row>
    <row r="240" spans="1:13" ht="15" customHeight="1">
      <c r="A240" s="29"/>
      <c r="B240" s="25" t="s">
        <v>232</v>
      </c>
      <c r="C240" s="25" t="s">
        <v>32</v>
      </c>
      <c r="D240" s="25"/>
      <c r="E240" s="23">
        <v>3.3</v>
      </c>
      <c r="F240" s="4">
        <v>1.68</v>
      </c>
      <c r="G240" s="5">
        <v>100</v>
      </c>
      <c r="H240" s="23">
        <f t="shared" si="15"/>
        <v>1.6199999999999999</v>
      </c>
      <c r="I240" s="7">
        <v>0</v>
      </c>
      <c r="J240" s="23">
        <v>10.5</v>
      </c>
      <c r="K240" s="23">
        <f t="shared" si="16"/>
        <v>8.88</v>
      </c>
      <c r="L240" s="55"/>
      <c r="M240" s="55"/>
    </row>
    <row r="241" spans="1:13" ht="30">
      <c r="A241" s="29"/>
      <c r="B241" s="27" t="s">
        <v>255</v>
      </c>
      <c r="C241" s="25" t="s">
        <v>14</v>
      </c>
      <c r="D241" s="25">
        <v>12.6</v>
      </c>
      <c r="E241" s="23">
        <f>E242+E243</f>
        <v>1.3900000000000001</v>
      </c>
      <c r="F241" s="26">
        <f>F242+F243</f>
        <v>0.4</v>
      </c>
      <c r="G241" s="26"/>
      <c r="H241" s="23">
        <f t="shared" si="15"/>
        <v>0.9900000000000001</v>
      </c>
      <c r="I241" s="7">
        <v>0</v>
      </c>
      <c r="J241" s="23">
        <f>6.3*1.05</f>
        <v>6.615</v>
      </c>
      <c r="K241" s="23">
        <f t="shared" si="16"/>
        <v>5.625</v>
      </c>
      <c r="L241" s="55">
        <f>MIN(K241:K243)</f>
        <v>5.625</v>
      </c>
      <c r="M241" s="55" t="s">
        <v>273</v>
      </c>
    </row>
    <row r="242" spans="1:13" ht="15" customHeight="1">
      <c r="A242" s="29"/>
      <c r="B242" s="25" t="s">
        <v>234</v>
      </c>
      <c r="C242" s="25" t="s">
        <v>14</v>
      </c>
      <c r="D242" s="25"/>
      <c r="E242" s="23">
        <v>0.62</v>
      </c>
      <c r="F242" s="26">
        <v>0</v>
      </c>
      <c r="G242" s="26">
        <v>0</v>
      </c>
      <c r="H242" s="23">
        <f t="shared" si="15"/>
        <v>0.62</v>
      </c>
      <c r="I242" s="7">
        <v>0</v>
      </c>
      <c r="J242" s="23">
        <f>6.3*1.05</f>
        <v>6.615</v>
      </c>
      <c r="K242" s="23">
        <f t="shared" si="16"/>
        <v>5.995</v>
      </c>
      <c r="L242" s="55"/>
      <c r="M242" s="55"/>
    </row>
    <row r="243" spans="1:13" ht="15" customHeight="1">
      <c r="A243" s="29"/>
      <c r="B243" s="25" t="s">
        <v>232</v>
      </c>
      <c r="C243" s="25" t="s">
        <v>14</v>
      </c>
      <c r="D243" s="25"/>
      <c r="E243" s="23">
        <v>0.77</v>
      </c>
      <c r="F243" s="4">
        <v>0.4</v>
      </c>
      <c r="G243" s="5">
        <v>90</v>
      </c>
      <c r="H243" s="23">
        <f aca="true" t="shared" si="17" ref="H243:H255">E243-F243</f>
        <v>0.37</v>
      </c>
      <c r="I243" s="7">
        <v>0</v>
      </c>
      <c r="J243" s="23">
        <f>6.3*1.05</f>
        <v>6.615</v>
      </c>
      <c r="K243" s="23">
        <f aca="true" t="shared" si="18" ref="K243:K267">J243-I243-H243</f>
        <v>6.245</v>
      </c>
      <c r="L243" s="55"/>
      <c r="M243" s="55"/>
    </row>
    <row r="244" spans="1:13" ht="15">
      <c r="A244" s="29"/>
      <c r="B244" s="27" t="s">
        <v>256</v>
      </c>
      <c r="C244" s="25" t="s">
        <v>2</v>
      </c>
      <c r="D244" s="25">
        <v>32</v>
      </c>
      <c r="E244" s="23">
        <f>E245+E246</f>
        <v>15.809999999999999</v>
      </c>
      <c r="F244" s="26">
        <f>F245+F246</f>
        <v>0</v>
      </c>
      <c r="G244" s="26"/>
      <c r="H244" s="23">
        <f t="shared" si="17"/>
        <v>15.809999999999999</v>
      </c>
      <c r="I244" s="7">
        <v>0</v>
      </c>
      <c r="J244" s="23">
        <v>16.8</v>
      </c>
      <c r="K244" s="23">
        <f t="shared" si="18"/>
        <v>0.990000000000002</v>
      </c>
      <c r="L244" s="55">
        <f>MIN(K244:K246)</f>
        <v>0.990000000000002</v>
      </c>
      <c r="M244" s="55" t="s">
        <v>273</v>
      </c>
    </row>
    <row r="245" spans="1:13" ht="15" customHeight="1">
      <c r="A245" s="29"/>
      <c r="B245" s="25" t="s">
        <v>234</v>
      </c>
      <c r="C245" s="25" t="s">
        <v>2</v>
      </c>
      <c r="D245" s="25"/>
      <c r="E245" s="23">
        <v>10.36</v>
      </c>
      <c r="F245" s="4">
        <v>0</v>
      </c>
      <c r="G245" s="26">
        <v>0</v>
      </c>
      <c r="H245" s="23">
        <f t="shared" si="17"/>
        <v>10.36</v>
      </c>
      <c r="I245" s="7">
        <v>0</v>
      </c>
      <c r="J245" s="23">
        <v>16.8</v>
      </c>
      <c r="K245" s="23">
        <f t="shared" si="18"/>
        <v>6.440000000000001</v>
      </c>
      <c r="L245" s="55"/>
      <c r="M245" s="55"/>
    </row>
    <row r="246" spans="1:13" ht="15" customHeight="1">
      <c r="A246" s="29"/>
      <c r="B246" s="25" t="s">
        <v>232</v>
      </c>
      <c r="C246" s="25" t="s">
        <v>2</v>
      </c>
      <c r="D246" s="25"/>
      <c r="E246" s="23">
        <v>5.45</v>
      </c>
      <c r="F246" s="4">
        <v>0</v>
      </c>
      <c r="G246" s="5">
        <v>0</v>
      </c>
      <c r="H246" s="23">
        <f t="shared" si="17"/>
        <v>5.45</v>
      </c>
      <c r="I246" s="7">
        <v>0</v>
      </c>
      <c r="J246" s="23">
        <v>16.8</v>
      </c>
      <c r="K246" s="23">
        <f t="shared" si="18"/>
        <v>11.350000000000001</v>
      </c>
      <c r="L246" s="55"/>
      <c r="M246" s="55"/>
    </row>
    <row r="247" spans="1:13" ht="15" customHeight="1">
      <c r="A247" s="29"/>
      <c r="B247" s="27" t="s">
        <v>257</v>
      </c>
      <c r="C247" s="25" t="s">
        <v>2</v>
      </c>
      <c r="D247" s="25">
        <v>32</v>
      </c>
      <c r="E247" s="23">
        <f>E248+E249</f>
        <v>11.399999999999999</v>
      </c>
      <c r="F247" s="26">
        <f>F248+F249</f>
        <v>3</v>
      </c>
      <c r="G247" s="26"/>
      <c r="H247" s="23">
        <f t="shared" si="17"/>
        <v>8.399999999999999</v>
      </c>
      <c r="I247" s="7">
        <v>0</v>
      </c>
      <c r="J247" s="23">
        <v>16.8</v>
      </c>
      <c r="K247" s="23">
        <f t="shared" si="18"/>
        <v>8.400000000000002</v>
      </c>
      <c r="L247" s="55">
        <f>MIN(K247:K249)</f>
        <v>8.400000000000002</v>
      </c>
      <c r="M247" s="52" t="s">
        <v>38</v>
      </c>
    </row>
    <row r="248" spans="1:13" ht="15" customHeight="1">
      <c r="A248" s="29"/>
      <c r="B248" s="25" t="s">
        <v>234</v>
      </c>
      <c r="C248" s="25" t="s">
        <v>2</v>
      </c>
      <c r="D248" s="25"/>
      <c r="E248" s="23">
        <v>6.22</v>
      </c>
      <c r="F248" s="26">
        <v>3</v>
      </c>
      <c r="G248" s="26">
        <v>20</v>
      </c>
      <c r="H248" s="23">
        <f t="shared" si="17"/>
        <v>3.2199999999999998</v>
      </c>
      <c r="I248" s="7">
        <v>0</v>
      </c>
      <c r="J248" s="23">
        <v>16.8</v>
      </c>
      <c r="K248" s="23">
        <f t="shared" si="18"/>
        <v>13.580000000000002</v>
      </c>
      <c r="L248" s="55"/>
      <c r="M248" s="53"/>
    </row>
    <row r="249" spans="1:13" ht="15" customHeight="1">
      <c r="A249" s="29"/>
      <c r="B249" s="25" t="s">
        <v>232</v>
      </c>
      <c r="C249" s="25" t="s">
        <v>2</v>
      </c>
      <c r="D249" s="25"/>
      <c r="E249" s="23">
        <v>5.18</v>
      </c>
      <c r="F249" s="4">
        <v>0</v>
      </c>
      <c r="G249" s="5">
        <v>0</v>
      </c>
      <c r="H249" s="23">
        <f t="shared" si="17"/>
        <v>5.18</v>
      </c>
      <c r="I249" s="7">
        <v>0</v>
      </c>
      <c r="J249" s="23">
        <v>16.8</v>
      </c>
      <c r="K249" s="23">
        <f t="shared" si="18"/>
        <v>11.620000000000001</v>
      </c>
      <c r="L249" s="55"/>
      <c r="M249" s="54"/>
    </row>
    <row r="250" spans="1:14" s="42" customFormat="1" ht="30">
      <c r="A250" s="39"/>
      <c r="B250" s="27" t="s">
        <v>258</v>
      </c>
      <c r="C250" s="36" t="s">
        <v>7</v>
      </c>
      <c r="D250" s="36">
        <v>16.3</v>
      </c>
      <c r="E250" s="23">
        <f>E251+E252</f>
        <v>7.640000000000001</v>
      </c>
      <c r="F250" s="23">
        <f>F251+F252</f>
        <v>5</v>
      </c>
      <c r="G250" s="26"/>
      <c r="H250" s="40">
        <f t="shared" si="17"/>
        <v>2.6400000000000006</v>
      </c>
      <c r="I250" s="38">
        <v>0</v>
      </c>
      <c r="J250" s="40">
        <f>6.3*1.05</f>
        <v>6.615</v>
      </c>
      <c r="K250" s="40">
        <f t="shared" si="18"/>
        <v>3.9749999999999996</v>
      </c>
      <c r="L250" s="55">
        <f>MIN(K250:K252)</f>
        <v>3.9749999999999996</v>
      </c>
      <c r="M250" s="52" t="s">
        <v>38</v>
      </c>
      <c r="N250" s="9"/>
    </row>
    <row r="251" spans="1:14" s="42" customFormat="1" ht="15" customHeight="1">
      <c r="A251" s="39"/>
      <c r="B251" s="25" t="s">
        <v>234</v>
      </c>
      <c r="C251" s="36" t="s">
        <v>7</v>
      </c>
      <c r="D251" s="36"/>
      <c r="E251" s="23">
        <v>5.4</v>
      </c>
      <c r="F251" s="26">
        <v>5</v>
      </c>
      <c r="G251" s="26">
        <v>10</v>
      </c>
      <c r="H251" s="40">
        <f t="shared" si="17"/>
        <v>0.40000000000000036</v>
      </c>
      <c r="I251" s="38">
        <v>0</v>
      </c>
      <c r="J251" s="40">
        <f>6.3*1.05</f>
        <v>6.615</v>
      </c>
      <c r="K251" s="40">
        <f t="shared" si="18"/>
        <v>6.215</v>
      </c>
      <c r="L251" s="55"/>
      <c r="M251" s="53"/>
      <c r="N251" s="9"/>
    </row>
    <row r="252" spans="1:14" s="42" customFormat="1" ht="15" customHeight="1">
      <c r="A252" s="39"/>
      <c r="B252" s="25" t="s">
        <v>232</v>
      </c>
      <c r="C252" s="36" t="s">
        <v>7</v>
      </c>
      <c r="D252" s="36"/>
      <c r="E252" s="23">
        <v>2.24</v>
      </c>
      <c r="F252" s="4">
        <v>0</v>
      </c>
      <c r="G252" s="5">
        <v>0</v>
      </c>
      <c r="H252" s="40">
        <f t="shared" si="17"/>
        <v>2.24</v>
      </c>
      <c r="I252" s="38">
        <v>0</v>
      </c>
      <c r="J252" s="40">
        <f>6.3*1.05</f>
        <v>6.615</v>
      </c>
      <c r="K252" s="40">
        <f t="shared" si="18"/>
        <v>4.375</v>
      </c>
      <c r="L252" s="55"/>
      <c r="M252" s="54"/>
      <c r="N252" s="9"/>
    </row>
    <row r="253" spans="1:14" s="42" customFormat="1" ht="15">
      <c r="A253" s="39"/>
      <c r="B253" s="27" t="s">
        <v>259</v>
      </c>
      <c r="C253" s="36" t="s">
        <v>7</v>
      </c>
      <c r="D253" s="36">
        <v>16.3</v>
      </c>
      <c r="E253" s="23">
        <f>E254+E255</f>
        <v>3.96</v>
      </c>
      <c r="F253" s="26">
        <f>F254+F255</f>
        <v>0</v>
      </c>
      <c r="G253" s="26"/>
      <c r="H253" s="40">
        <f t="shared" si="17"/>
        <v>3.96</v>
      </c>
      <c r="I253" s="38">
        <v>0</v>
      </c>
      <c r="J253" s="40">
        <v>6.62</v>
      </c>
      <c r="K253" s="40">
        <f t="shared" si="18"/>
        <v>2.66</v>
      </c>
      <c r="L253" s="55">
        <f>MIN(K253:K255)</f>
        <v>2.66</v>
      </c>
      <c r="M253" s="52" t="s">
        <v>38</v>
      </c>
      <c r="N253" s="9"/>
    </row>
    <row r="254" spans="1:14" s="42" customFormat="1" ht="15" customHeight="1">
      <c r="A254" s="39"/>
      <c r="B254" s="25" t="s">
        <v>234</v>
      </c>
      <c r="C254" s="36" t="s">
        <v>7</v>
      </c>
      <c r="D254" s="36"/>
      <c r="E254" s="23">
        <v>2.76</v>
      </c>
      <c r="F254" s="26">
        <v>0</v>
      </c>
      <c r="G254" s="26">
        <v>0</v>
      </c>
      <c r="H254" s="40">
        <f t="shared" si="17"/>
        <v>2.76</v>
      </c>
      <c r="I254" s="38">
        <v>0</v>
      </c>
      <c r="J254" s="40">
        <v>6.62</v>
      </c>
      <c r="K254" s="40">
        <f t="shared" si="18"/>
        <v>3.8600000000000003</v>
      </c>
      <c r="L254" s="55"/>
      <c r="M254" s="53"/>
      <c r="N254" s="9"/>
    </row>
    <row r="255" spans="1:14" s="42" customFormat="1" ht="15" customHeight="1">
      <c r="A255" s="39"/>
      <c r="B255" s="25" t="s">
        <v>232</v>
      </c>
      <c r="C255" s="36" t="s">
        <v>7</v>
      </c>
      <c r="D255" s="36"/>
      <c r="E255" s="23">
        <v>1.2</v>
      </c>
      <c r="F255" s="26">
        <v>0</v>
      </c>
      <c r="G255" s="26">
        <v>0</v>
      </c>
      <c r="H255" s="40">
        <f t="shared" si="17"/>
        <v>1.2</v>
      </c>
      <c r="I255" s="38">
        <v>0</v>
      </c>
      <c r="J255" s="40">
        <v>6.62</v>
      </c>
      <c r="K255" s="40">
        <f t="shared" si="18"/>
        <v>5.42</v>
      </c>
      <c r="L255" s="55"/>
      <c r="M255" s="54"/>
      <c r="N255" s="9"/>
    </row>
    <row r="256" spans="1:14" s="42" customFormat="1" ht="15" customHeight="1">
      <c r="A256" s="39"/>
      <c r="B256" s="27" t="s">
        <v>260</v>
      </c>
      <c r="C256" s="36" t="s">
        <v>2</v>
      </c>
      <c r="D256" s="36">
        <v>32</v>
      </c>
      <c r="E256" s="23">
        <f>E257+E258</f>
        <v>10.04</v>
      </c>
      <c r="F256" s="26">
        <f>F257+F258</f>
        <v>0</v>
      </c>
      <c r="G256" s="26"/>
      <c r="H256" s="40">
        <f aca="true" t="shared" si="19" ref="H256:H267">E256-F256</f>
        <v>10.04</v>
      </c>
      <c r="I256" s="38">
        <v>0</v>
      </c>
      <c r="J256" s="40">
        <v>16.8</v>
      </c>
      <c r="K256" s="40">
        <f t="shared" si="18"/>
        <v>6.760000000000002</v>
      </c>
      <c r="L256" s="55">
        <f>MIN(K256:K258)</f>
        <v>6.760000000000002</v>
      </c>
      <c r="M256" s="52" t="s">
        <v>38</v>
      </c>
      <c r="N256" s="9"/>
    </row>
    <row r="257" spans="1:13" ht="15" customHeight="1">
      <c r="A257" s="29"/>
      <c r="B257" s="25" t="s">
        <v>234</v>
      </c>
      <c r="C257" s="25" t="s">
        <v>2</v>
      </c>
      <c r="D257" s="25"/>
      <c r="E257" s="23">
        <v>5.86</v>
      </c>
      <c r="F257" s="26">
        <v>0</v>
      </c>
      <c r="G257" s="26">
        <v>0</v>
      </c>
      <c r="H257" s="23">
        <f t="shared" si="19"/>
        <v>5.86</v>
      </c>
      <c r="I257" s="7">
        <v>0</v>
      </c>
      <c r="J257" s="23">
        <v>16.8</v>
      </c>
      <c r="K257" s="23">
        <f t="shared" si="18"/>
        <v>10.940000000000001</v>
      </c>
      <c r="L257" s="55"/>
      <c r="M257" s="53"/>
    </row>
    <row r="258" spans="1:13" ht="15" customHeight="1">
      <c r="A258" s="29"/>
      <c r="B258" s="25" t="s">
        <v>232</v>
      </c>
      <c r="C258" s="25" t="s">
        <v>2</v>
      </c>
      <c r="D258" s="25"/>
      <c r="E258" s="23">
        <v>4.18</v>
      </c>
      <c r="F258" s="4">
        <v>0</v>
      </c>
      <c r="G258" s="5">
        <v>0</v>
      </c>
      <c r="H258" s="23">
        <f t="shared" si="19"/>
        <v>4.18</v>
      </c>
      <c r="I258" s="7">
        <v>0</v>
      </c>
      <c r="J258" s="23">
        <v>16.8</v>
      </c>
      <c r="K258" s="23">
        <f t="shared" si="18"/>
        <v>12.620000000000001</v>
      </c>
      <c r="L258" s="55"/>
      <c r="M258" s="54"/>
    </row>
    <row r="259" spans="1:13" ht="15.75" customHeight="1">
      <c r="A259" s="29"/>
      <c r="B259" s="2" t="s">
        <v>261</v>
      </c>
      <c r="C259" s="25" t="s">
        <v>1</v>
      </c>
      <c r="D259" s="25">
        <v>16.3</v>
      </c>
      <c r="E259" s="23">
        <f>E260+E261</f>
        <v>2.46</v>
      </c>
      <c r="F259" s="4">
        <f>F260+F261</f>
        <v>4.5</v>
      </c>
      <c r="G259" s="26"/>
      <c r="H259" s="23">
        <f t="shared" si="19"/>
        <v>-2.04</v>
      </c>
      <c r="I259" s="7">
        <v>0</v>
      </c>
      <c r="J259" s="23">
        <v>6.62</v>
      </c>
      <c r="K259" s="23">
        <f t="shared" si="18"/>
        <v>8.66</v>
      </c>
      <c r="L259" s="55">
        <f>MIN(K259:K261)</f>
        <v>5.45</v>
      </c>
      <c r="M259" s="55" t="s">
        <v>273</v>
      </c>
    </row>
    <row r="260" spans="1:13" s="11" customFormat="1" ht="15">
      <c r="A260" s="26"/>
      <c r="B260" s="25" t="s">
        <v>234</v>
      </c>
      <c r="C260" s="25" t="s">
        <v>1</v>
      </c>
      <c r="D260" s="25"/>
      <c r="E260" s="23">
        <v>1.29</v>
      </c>
      <c r="F260" s="25">
        <v>4.5</v>
      </c>
      <c r="G260" s="25">
        <v>10</v>
      </c>
      <c r="H260" s="23">
        <f t="shared" si="19"/>
        <v>-3.21</v>
      </c>
      <c r="I260" s="7">
        <v>0</v>
      </c>
      <c r="J260" s="23">
        <v>6.62</v>
      </c>
      <c r="K260" s="23">
        <f t="shared" si="18"/>
        <v>9.83</v>
      </c>
      <c r="L260" s="55"/>
      <c r="M260" s="55"/>
    </row>
    <row r="261" spans="1:13" s="11" customFormat="1" ht="15">
      <c r="A261" s="26"/>
      <c r="B261" s="25" t="s">
        <v>232</v>
      </c>
      <c r="C261" s="25" t="s">
        <v>1</v>
      </c>
      <c r="D261" s="25"/>
      <c r="E261" s="23">
        <v>1.17</v>
      </c>
      <c r="F261" s="4">
        <v>0</v>
      </c>
      <c r="G261" s="26">
        <v>0</v>
      </c>
      <c r="H261" s="23">
        <f t="shared" si="19"/>
        <v>1.17</v>
      </c>
      <c r="I261" s="7">
        <v>0</v>
      </c>
      <c r="J261" s="23">
        <v>6.62</v>
      </c>
      <c r="K261" s="23">
        <f t="shared" si="18"/>
        <v>5.45</v>
      </c>
      <c r="L261" s="55"/>
      <c r="M261" s="55"/>
    </row>
    <row r="262" spans="1:13" ht="15">
      <c r="A262" s="29"/>
      <c r="B262" s="1" t="s">
        <v>262</v>
      </c>
      <c r="C262" s="25" t="s">
        <v>5</v>
      </c>
      <c r="D262" s="25">
        <v>13.8</v>
      </c>
      <c r="E262" s="23">
        <f>E263+E264</f>
        <v>5.54</v>
      </c>
      <c r="F262" s="4">
        <f>F263+F264</f>
        <v>4.5</v>
      </c>
      <c r="G262" s="26"/>
      <c r="H262" s="23">
        <f t="shared" si="19"/>
        <v>1.04</v>
      </c>
      <c r="I262" s="7">
        <v>0</v>
      </c>
      <c r="J262" s="23">
        <v>6.62</v>
      </c>
      <c r="K262" s="23">
        <f t="shared" si="18"/>
        <v>5.58</v>
      </c>
      <c r="L262" s="55">
        <f>MIN(K262:K264)</f>
        <v>5.58</v>
      </c>
      <c r="M262" s="55" t="s">
        <v>273</v>
      </c>
    </row>
    <row r="263" spans="1:13" ht="15">
      <c r="A263" s="24"/>
      <c r="B263" s="25" t="s">
        <v>234</v>
      </c>
      <c r="C263" s="25" t="s">
        <v>5</v>
      </c>
      <c r="D263" s="25"/>
      <c r="E263" s="23">
        <v>0</v>
      </c>
      <c r="F263" s="25">
        <v>0</v>
      </c>
      <c r="G263" s="25">
        <v>0</v>
      </c>
      <c r="H263" s="23">
        <f t="shared" si="19"/>
        <v>0</v>
      </c>
      <c r="I263" s="7">
        <v>0</v>
      </c>
      <c r="J263" s="23">
        <v>6.62</v>
      </c>
      <c r="K263" s="23">
        <f t="shared" si="18"/>
        <v>6.62</v>
      </c>
      <c r="L263" s="55"/>
      <c r="M263" s="55"/>
    </row>
    <row r="264" spans="1:13" ht="15">
      <c r="A264" s="24"/>
      <c r="B264" s="25" t="s">
        <v>232</v>
      </c>
      <c r="C264" s="25" t="s">
        <v>5</v>
      </c>
      <c r="D264" s="25"/>
      <c r="E264" s="23">
        <v>5.54</v>
      </c>
      <c r="F264" s="4">
        <v>4.5</v>
      </c>
      <c r="G264" s="26">
        <v>30</v>
      </c>
      <c r="H264" s="23">
        <f t="shared" si="19"/>
        <v>1.04</v>
      </c>
      <c r="I264" s="7">
        <v>0</v>
      </c>
      <c r="J264" s="23">
        <v>6.62</v>
      </c>
      <c r="K264" s="23">
        <f t="shared" si="18"/>
        <v>5.58</v>
      </c>
      <c r="L264" s="55"/>
      <c r="M264" s="55"/>
    </row>
    <row r="265" spans="1:13" ht="15" customHeight="1">
      <c r="A265" s="29"/>
      <c r="B265" s="1" t="s">
        <v>263</v>
      </c>
      <c r="C265" s="25" t="s">
        <v>7</v>
      </c>
      <c r="D265" s="25">
        <v>16.3</v>
      </c>
      <c r="E265" s="23">
        <f>E266+E267</f>
        <v>1.75</v>
      </c>
      <c r="F265" s="4">
        <f>F266+F267</f>
        <v>0.5</v>
      </c>
      <c r="G265" s="26"/>
      <c r="H265" s="23">
        <f t="shared" si="19"/>
        <v>1.25</v>
      </c>
      <c r="I265" s="7">
        <v>0</v>
      </c>
      <c r="J265" s="23">
        <v>6.62</v>
      </c>
      <c r="K265" s="23">
        <f t="shared" si="18"/>
        <v>5.37</v>
      </c>
      <c r="L265" s="55">
        <f>MIN(K265:K267)</f>
        <v>5.32</v>
      </c>
      <c r="M265" s="55" t="s">
        <v>273</v>
      </c>
    </row>
    <row r="266" spans="1:13" ht="15">
      <c r="A266" s="24"/>
      <c r="B266" s="25" t="s">
        <v>234</v>
      </c>
      <c r="C266" s="25" t="s">
        <v>7</v>
      </c>
      <c r="D266" s="25"/>
      <c r="E266" s="23">
        <v>1.3</v>
      </c>
      <c r="F266" s="25">
        <v>0</v>
      </c>
      <c r="G266" s="25">
        <v>0</v>
      </c>
      <c r="H266" s="23">
        <f t="shared" si="19"/>
        <v>1.3</v>
      </c>
      <c r="I266" s="7">
        <v>0</v>
      </c>
      <c r="J266" s="23">
        <v>6.62</v>
      </c>
      <c r="K266" s="23">
        <f t="shared" si="18"/>
        <v>5.32</v>
      </c>
      <c r="L266" s="55"/>
      <c r="M266" s="55"/>
    </row>
    <row r="267" spans="1:13" ht="15">
      <c r="A267" s="24"/>
      <c r="B267" s="25" t="s">
        <v>232</v>
      </c>
      <c r="C267" s="25" t="s">
        <v>7</v>
      </c>
      <c r="D267" s="25"/>
      <c r="E267" s="23">
        <v>0.45</v>
      </c>
      <c r="F267" s="4">
        <v>0.5</v>
      </c>
      <c r="G267" s="26">
        <v>120</v>
      </c>
      <c r="H267" s="23">
        <f t="shared" si="19"/>
        <v>-0.04999999999999999</v>
      </c>
      <c r="I267" s="7">
        <v>0</v>
      </c>
      <c r="J267" s="23">
        <v>6.62</v>
      </c>
      <c r="K267" s="23">
        <f t="shared" si="18"/>
        <v>6.67</v>
      </c>
      <c r="L267" s="55"/>
      <c r="M267" s="55"/>
    </row>
    <row r="268" spans="1:13" s="21" customFormat="1" ht="15">
      <c r="A268" s="48"/>
      <c r="B268" s="17" t="s">
        <v>264</v>
      </c>
      <c r="C268" s="18">
        <v>2515.6</v>
      </c>
      <c r="D268" s="18">
        <f>SUM(C9:C32)+SUM(D35:D175)+SUM(D178:D265)</f>
        <v>2515.5999999999995</v>
      </c>
      <c r="E268" s="19">
        <f>SUM(E9:E32)+SUM(E35:E175)+E178+E181+E184+E187+E190+E193+E196+E199+E202+E205+E208+E211+E214+E217+E220+E223+E226+E229+E232+E235+E238+E241+E244+E247+E250+E253+E256+E259+E262++E265</f>
        <v>731.9978606751409</v>
      </c>
      <c r="F268" s="18"/>
      <c r="G268" s="18"/>
      <c r="H268" s="18"/>
      <c r="I268" s="18"/>
      <c r="J268" s="18"/>
      <c r="K268" s="18"/>
      <c r="L268" s="19">
        <f>SUM(L9:L33)+SUM(L35:L176)+SUM(L178:L267)</f>
        <v>678.372139324859</v>
      </c>
      <c r="M268" s="20"/>
    </row>
    <row r="269" spans="1:13" s="21" customFormat="1" ht="15">
      <c r="A269" s="48"/>
      <c r="B269" s="17" t="s">
        <v>265</v>
      </c>
      <c r="C269" s="18"/>
      <c r="D269" s="18"/>
      <c r="E269" s="18"/>
      <c r="F269" s="18"/>
      <c r="G269" s="18"/>
      <c r="H269" s="18"/>
      <c r="I269" s="18"/>
      <c r="J269" s="18"/>
      <c r="K269" s="18"/>
      <c r="L269" s="19">
        <f>L9+L10+L15+L17+L18+L20+L21+L22+L23+L25+L27+L28+L30+L31+L32+L46+L69+L122+L126+L131+L140+L217+L220+L223</f>
        <v>-38.799395</v>
      </c>
      <c r="M269" s="20"/>
    </row>
    <row r="270" spans="1:13" s="21" customFormat="1" ht="15">
      <c r="A270" s="48"/>
      <c r="B270" s="17" t="s">
        <v>266</v>
      </c>
      <c r="C270" s="18"/>
      <c r="D270" s="18"/>
      <c r="E270" s="18"/>
      <c r="F270" s="18"/>
      <c r="G270" s="18"/>
      <c r="H270" s="18"/>
      <c r="I270" s="18"/>
      <c r="J270" s="18"/>
      <c r="K270" s="18"/>
      <c r="L270" s="49">
        <f>L268+L269-L42-L45-SUM(L47:L51)-L53-L54-L123-L124-L137-L138-L139-SUM(L141:L153)-L170-L171-L172-L173-L175-L247-L250-L253-L256</f>
        <v>442.89774432485893</v>
      </c>
      <c r="M270" s="50" t="s">
        <v>274</v>
      </c>
    </row>
    <row r="273" spans="1:8" s="30" customFormat="1" ht="15">
      <c r="A273" s="30" t="s">
        <v>267</v>
      </c>
      <c r="E273" s="31"/>
      <c r="F273" s="31"/>
      <c r="G273" s="33"/>
      <c r="H273" s="32"/>
    </row>
    <row r="274" ht="15">
      <c r="L274" s="35"/>
    </row>
    <row r="534" s="21" customFormat="1" ht="12.75">
      <c r="G534" s="34"/>
    </row>
    <row r="535" s="21" customFormat="1" ht="12.75">
      <c r="G535" s="34"/>
    </row>
    <row r="536" s="21" customFormat="1" ht="12.75">
      <c r="G536" s="34"/>
    </row>
    <row r="537" spans="1:14" ht="15">
      <c r="A537" s="12"/>
      <c r="B537" s="13"/>
      <c r="C537" s="13"/>
      <c r="D537" s="13"/>
      <c r="E537" s="13"/>
      <c r="F537" s="14"/>
      <c r="G537" s="14"/>
      <c r="H537" s="15"/>
      <c r="I537" s="14"/>
      <c r="J537" s="13"/>
      <c r="K537" s="13"/>
      <c r="L537" s="14"/>
      <c r="M537" s="16"/>
      <c r="N537" s="12"/>
    </row>
  </sheetData>
  <sheetProtection/>
  <mergeCells count="77">
    <mergeCell ref="E5:E6"/>
    <mergeCell ref="J5:J6"/>
    <mergeCell ref="C4:L4"/>
    <mergeCell ref="F5:G5"/>
    <mergeCell ref="H5:H6"/>
    <mergeCell ref="I5:I6"/>
    <mergeCell ref="A177:M177"/>
    <mergeCell ref="A4:A6"/>
    <mergeCell ref="M241:M243"/>
    <mergeCell ref="M244:M246"/>
    <mergeCell ref="L223:L225"/>
    <mergeCell ref="M223:M225"/>
    <mergeCell ref="L178:L180"/>
    <mergeCell ref="M4:M6"/>
    <mergeCell ref="B4:B6"/>
    <mergeCell ref="C5:C6"/>
    <mergeCell ref="K1:L1"/>
    <mergeCell ref="L196:L198"/>
    <mergeCell ref="L199:L201"/>
    <mergeCell ref="L202:L204"/>
    <mergeCell ref="L187:L189"/>
    <mergeCell ref="L190:L192"/>
    <mergeCell ref="A8:M8"/>
    <mergeCell ref="A34:M34"/>
    <mergeCell ref="K3:L3"/>
    <mergeCell ref="K5:L6"/>
    <mergeCell ref="A2:M2"/>
    <mergeCell ref="L193:L195"/>
    <mergeCell ref="M235:M237"/>
    <mergeCell ref="M238:M240"/>
    <mergeCell ref="L181:L183"/>
    <mergeCell ref="L184:L186"/>
    <mergeCell ref="M190:M192"/>
    <mergeCell ref="M193:M195"/>
    <mergeCell ref="M196:M198"/>
    <mergeCell ref="M199:M201"/>
    <mergeCell ref="L205:L207"/>
    <mergeCell ref="L208:L210"/>
    <mergeCell ref="L226:L228"/>
    <mergeCell ref="L229:L231"/>
    <mergeCell ref="L211:L213"/>
    <mergeCell ref="L214:L216"/>
    <mergeCell ref="L217:L219"/>
    <mergeCell ref="L220:L222"/>
    <mergeCell ref="M178:M180"/>
    <mergeCell ref="M181:M183"/>
    <mergeCell ref="M184:M186"/>
    <mergeCell ref="M187:M189"/>
    <mergeCell ref="M202:M204"/>
    <mergeCell ref="M217:M219"/>
    <mergeCell ref="M205:M207"/>
    <mergeCell ref="M208:M210"/>
    <mergeCell ref="M211:M213"/>
    <mergeCell ref="M214:M216"/>
    <mergeCell ref="M256:M258"/>
    <mergeCell ref="M226:M228"/>
    <mergeCell ref="M229:M231"/>
    <mergeCell ref="M220:M222"/>
    <mergeCell ref="L265:L267"/>
    <mergeCell ref="M259:M261"/>
    <mergeCell ref="M262:M264"/>
    <mergeCell ref="M265:M267"/>
    <mergeCell ref="L238:L240"/>
    <mergeCell ref="L250:L252"/>
    <mergeCell ref="L253:L255"/>
    <mergeCell ref="L256:L258"/>
    <mergeCell ref="L241:L243"/>
    <mergeCell ref="L247:L249"/>
    <mergeCell ref="M247:M249"/>
    <mergeCell ref="M250:M252"/>
    <mergeCell ref="M253:M255"/>
    <mergeCell ref="M232:M234"/>
    <mergeCell ref="L259:L261"/>
    <mergeCell ref="L262:L264"/>
    <mergeCell ref="L235:L237"/>
    <mergeCell ref="L232:L234"/>
    <mergeCell ref="L244:L246"/>
  </mergeCells>
  <printOptions/>
  <pageMargins left="0.7086614173228347" right="0.7086614173228347" top="0.7480314960629921" bottom="0.7480314960629921" header="0.31496062992125984" footer="0.31496062992125984"/>
  <pageSetup fitToHeight="22" fitToWidth="2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MAXX</cp:lastModifiedBy>
  <cp:lastPrinted>2010-03-11T08:46:41Z</cp:lastPrinted>
  <dcterms:created xsi:type="dcterms:W3CDTF">2008-10-03T08:18:33Z</dcterms:created>
  <dcterms:modified xsi:type="dcterms:W3CDTF">2010-05-20T06:34:35Z</dcterms:modified>
  <cp:category/>
  <cp:version/>
  <cp:contentType/>
  <cp:contentStatus/>
</cp:coreProperties>
</file>