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105" windowWidth="8505" windowHeight="11565" tabRatio="427" activeTab="0"/>
  </bookViews>
  <sheets>
    <sheet name="ярославль" sheetId="1" r:id="rId1"/>
    <sheet name="Свод тек.деф.зима" sheetId="2" r:id="rId2"/>
    <sheet name="Свод ожид.деф.зима" sheetId="3" r:id="rId3"/>
  </sheets>
  <definedNames>
    <definedName name="_xlnm._FilterDatabase" localSheetId="0" hidden="1">'ярославль'!$A$6:$AG$219</definedName>
    <definedName name="_xlnm.Print_Titles" localSheetId="0">'ярославль'!$1:$5</definedName>
    <definedName name="_xlnm.Print_Area" localSheetId="0">'ярославль'!$A$1:$AG$219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216" authorId="0">
      <text>
        <r>
          <rPr>
            <sz val="8"/>
            <rFont val="Tahoma"/>
            <family val="2"/>
          </rPr>
          <t xml:space="preserve">Т3
</t>
        </r>
      </text>
    </comment>
    <comment ref="G214" authorId="0">
      <text>
        <r>
          <rPr>
            <sz val="8"/>
            <rFont val="Tahoma"/>
            <family val="2"/>
          </rPr>
          <t>Т3</t>
        </r>
      </text>
    </comment>
    <comment ref="G194" authorId="0">
      <text>
        <r>
          <rPr>
            <sz val="8"/>
            <rFont val="Tahoma"/>
            <family val="2"/>
          </rPr>
          <t xml:space="preserve">Т2
</t>
        </r>
      </text>
    </comment>
    <comment ref="H194" authorId="0">
      <text>
        <r>
          <rPr>
            <sz val="8"/>
            <rFont val="Tahoma"/>
            <family val="2"/>
          </rPr>
          <t>Т3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<sst xmlns="http://schemas.openxmlformats.org/spreadsheetml/2006/main" count="1346" uniqueCount="245">
  <si>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</si>
  <si>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</si>
  <si>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</si>
  <si>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</si>
  <si>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</si>
  <si>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</si>
  <si>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</si>
  <si>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</si>
  <si>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</si>
  <si>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</si>
  <si>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</si>
  <si>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</si>
  <si>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</si>
  <si>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</si>
  <si>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40+40</t>
  </si>
  <si>
    <t>6,3+10</t>
  </si>
  <si>
    <t>63+63</t>
  </si>
  <si>
    <t>4,0+4,0</t>
  </si>
  <si>
    <t>2,5+4,0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</si>
  <si>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</si>
  <si>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</si>
  <si>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</si>
  <si>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7,5+7,5</t>
  </si>
  <si>
    <t>3,2+6,3</t>
  </si>
  <si>
    <t>20+25</t>
  </si>
  <si>
    <t>4,0+2,5</t>
  </si>
  <si>
    <t>ПС 35/10 Скоморохово</t>
  </si>
  <si>
    <t>ПС 35/10 Сить</t>
  </si>
  <si>
    <t xml:space="preserve"> Дополнительная мощность по выданным ТУ на ТП, МВА</t>
  </si>
  <si>
    <t xml:space="preserve"> Пропускная способность ЦП, МВА</t>
  </si>
  <si>
    <t>ячейки скрыть</t>
  </si>
  <si>
    <t>Т-1</t>
  </si>
  <si>
    <t>Т-2</t>
  </si>
  <si>
    <t>20+16</t>
  </si>
  <si>
    <t>16+10</t>
  </si>
  <si>
    <t>6,3+4,0</t>
  </si>
  <si>
    <t>5,6+6,3</t>
  </si>
  <si>
    <t>1,6</t>
  </si>
  <si>
    <t>Установленная мощность первого трансформатора. МВА</t>
  </si>
  <si>
    <t>Установленная мощность второго трансформатора. МВА</t>
  </si>
  <si>
    <t>3.2+6.3</t>
  </si>
  <si>
    <t>1,8+1,6</t>
  </si>
  <si>
    <t>0+6,3</t>
  </si>
  <si>
    <t>table 1</t>
  </si>
  <si>
    <t>table 2</t>
  </si>
  <si>
    <t>No.</t>
  </si>
  <si>
    <t>Name of supply center, voltage class</t>
  </si>
  <si>
    <t>Current deficit</t>
  </si>
  <si>
    <t>Note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</si>
  <si>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</si>
  <si>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</si>
  <si>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Sмаx, MVA</t>
  </si>
  <si>
    <t>Total capacity redistributed according to operating rules, MVA for the time period</t>
  </si>
  <si>
    <t>Total capacity including re-distribution, MVA</t>
  </si>
  <si>
    <t xml:space="preserve">Limiting factors, MVA </t>
  </si>
  <si>
    <t>Permissible load accounted in the n-1 mode, MVA</t>
  </si>
  <si>
    <t>Supply Center deficit/proficit, MVA</t>
  </si>
  <si>
    <t xml:space="preserve">Installed power capacity of transformers Sinst. including their number, when performing retrofit at the TS or other activities to retrofit the Supply Center pcs./ MVA </t>
  </si>
  <si>
    <t>Additional capacity according to provided technical specifications at TS, MVA</t>
  </si>
  <si>
    <t>Expected load of Supply Center, MVA</t>
  </si>
  <si>
    <t xml:space="preserve">Total redistributed power capacity of transformers Sinst. including their number, when performing retrofit at the TS or other activities                         </t>
  </si>
  <si>
    <t>Limiting factors, MVA</t>
  </si>
  <si>
    <t>MVA</t>
  </si>
  <si>
    <t>Min</t>
  </si>
  <si>
    <t>1 day and night</t>
  </si>
  <si>
    <t>closed</t>
  </si>
  <si>
    <t>open</t>
  </si>
  <si>
    <t>SS 35/10 Matveevo</t>
  </si>
  <si>
    <t>SS 35/10 Mikhailovskoe</t>
  </si>
  <si>
    <t>SS 35/10 Shirinye</t>
  </si>
  <si>
    <t>SS 110/10 Pokrov</t>
  </si>
  <si>
    <t>SS 35/10 Obnora</t>
  </si>
  <si>
    <t>SS 110/35/10 Abbakumtsevo</t>
  </si>
  <si>
    <t xml:space="preserve">Nom. capacity MV, МVА </t>
  </si>
  <si>
    <t>Nom. capacity LV, МVА</t>
  </si>
  <si>
    <t>SS 35/10 Ananyino</t>
  </si>
  <si>
    <t>SS 110/10/10  Bragino</t>
  </si>
  <si>
    <t>SS 35/10 Burmakino-1</t>
  </si>
  <si>
    <t>SS 35/10 Vatolino</t>
  </si>
  <si>
    <t>SS 35/6 Vederniki</t>
  </si>
  <si>
    <t>SS 35/10 Velikovskaya</t>
  </si>
  <si>
    <t>SS 35/10 Velikoe Selo</t>
  </si>
  <si>
    <t>SS 35/10 Vozrozhdenie</t>
  </si>
  <si>
    <t>SS 35/10 Volna</t>
  </si>
  <si>
    <t>SS 35/10 Vyatskoe</t>
  </si>
  <si>
    <t>SS 35/10 Gorinskaya</t>
  </si>
  <si>
    <t>SS 35/10 Grigoryevskoe</t>
  </si>
  <si>
    <t>SS 35/10 Guzitsino</t>
  </si>
  <si>
    <t>SS 35/10 State Fire-Fighting Service Yaroslavl</t>
  </si>
  <si>
    <t>SS 110/6 Depo</t>
  </si>
  <si>
    <t>SS 35/10 Dorozhaevo</t>
  </si>
  <si>
    <t>SS 110/10 Druzhba</t>
  </si>
  <si>
    <t>SS 35/10 Dubki</t>
  </si>
  <si>
    <t>SS 35/10 Dybino</t>
  </si>
  <si>
    <t>SS 35/6 Zavolzhskaya</t>
  </si>
  <si>
    <t>SS 110/6/6 Institutskaya</t>
  </si>
  <si>
    <t>SS 35/10 Koza</t>
  </si>
  <si>
    <t>SS 110/35/6 Konstantinovo</t>
  </si>
  <si>
    <t>SS 35/10 Kurba</t>
  </si>
  <si>
    <t>SS 35/10 Lesnye Polyany</t>
  </si>
  <si>
    <t>SS 35/10 Modelovo-2</t>
  </si>
  <si>
    <t>SS 35/10 Nekrasovo</t>
  </si>
  <si>
    <t>SS 35/10 Nikolskoe</t>
  </si>
  <si>
    <t>SS 110/35/6 Oil refinary plant</t>
  </si>
  <si>
    <t>SS 110/6/6 Orion</t>
  </si>
  <si>
    <t>SS 110/35/6 Pavlovskaya</t>
  </si>
  <si>
    <t>Nom. capaity LV, МVА</t>
  </si>
  <si>
    <t>SS 110/10 Pereval</t>
  </si>
  <si>
    <t>SS 110/6/6 Perekop</t>
  </si>
  <si>
    <t>SS 110/6/6 Poligraf</t>
  </si>
  <si>
    <t>SS 110/35/10 Prechistoe</t>
  </si>
  <si>
    <t>SS 35/10 Preventorium</t>
  </si>
  <si>
    <t>SS 35/10 Rozhdestveno</t>
  </si>
  <si>
    <t>SS 110/6/6 Severnaya</t>
  </si>
  <si>
    <t>SS 35/10 Sereda</t>
  </si>
  <si>
    <t>SS 110/6 Tormoznaya</t>
  </si>
  <si>
    <t>SS 110/6 Petrol station pump</t>
  </si>
  <si>
    <t>SS 35/10 Troitsa</t>
  </si>
  <si>
    <t>SS 35/10 Tunoshna</t>
  </si>
  <si>
    <t>SS 35/10 Tutaev-35</t>
  </si>
  <si>
    <t>SS 110/10 Tufanovo</t>
  </si>
  <si>
    <t>SS 35/10 Urozhay</t>
  </si>
  <si>
    <t>SS 110/35/10 Khaldeevo</t>
  </si>
  <si>
    <t>SS 110/10 Chayka</t>
  </si>
  <si>
    <t>SS 35/6 Chebakovo</t>
  </si>
  <si>
    <t>SS 35/10 Shchedrino</t>
  </si>
  <si>
    <t>SS 110/6 /6 Yuzhnaya</t>
  </si>
  <si>
    <t>SS 110/10/6 Yartsevo</t>
  </si>
  <si>
    <t>ПС 110/6/6 Kotorosl</t>
  </si>
  <si>
    <t>SS 35/6 Kelnot</t>
  </si>
  <si>
    <t>SS 110/10 Altynovo</t>
  </si>
  <si>
    <t>SS 110/35/10 Borisogleb</t>
  </si>
  <si>
    <t>SS 110/35/10 Vasilkovo</t>
  </si>
  <si>
    <t>SS 110/10 Vakhrushevo</t>
  </si>
  <si>
    <t>SS 110/6 Gavrilov Yam</t>
  </si>
  <si>
    <t>SS 110/6 Kinoplyonka</t>
  </si>
  <si>
    <t>SS 110/35/10 Klimatino</t>
  </si>
  <si>
    <t>SS 110/35/10 Nila</t>
  </si>
  <si>
    <t>SS 110/35/6 Pereslavl</t>
  </si>
  <si>
    <t>SS 110/10 Ploski</t>
  </si>
  <si>
    <t>SS 110/35/10 Rostov</t>
  </si>
  <si>
    <t>Nom. Capacity LV, МVА</t>
  </si>
  <si>
    <t>SS 110/35/10 Technical school</t>
  </si>
  <si>
    <t>SS 110/35/10 Uglich</t>
  </si>
  <si>
    <t xml:space="preserve">Nom. capacidty MV, МVА </t>
  </si>
  <si>
    <t>SS 110/10 Ustye</t>
  </si>
  <si>
    <t>SS 110/10 Shurskol</t>
  </si>
  <si>
    <t>SS 110/10 Yur.Sloboda</t>
  </si>
  <si>
    <t>SS 35/10 Aleshkino</t>
  </si>
  <si>
    <t>SS 35/6 Batki</t>
  </si>
  <si>
    <t>SS 35/10 Beregovaya</t>
  </si>
  <si>
    <t>SS 35/10 Berendeevo</t>
  </si>
  <si>
    <t>SS 35/10 Vorzha</t>
  </si>
  <si>
    <t>SS 35/10 Voshchazhnikovo</t>
  </si>
  <si>
    <t>SS 35/10 Glebovo</t>
  </si>
  <si>
    <t>SS 35/10 Gorki</t>
  </si>
  <si>
    <t>SS 35/10 Dmitrianovo</t>
  </si>
  <si>
    <t>SS 35/10 Zaozerye</t>
  </si>
  <si>
    <t>SS 35/10 Ilyinskoe</t>
  </si>
  <si>
    <t>SS 35/10 Kibernetik</t>
  </si>
  <si>
    <t>SS 35/10 Klementyevo</t>
  </si>
  <si>
    <t>SS 35/10 Krasnoe</t>
  </si>
  <si>
    <t>SS 35/10 Kulakovo</t>
  </si>
  <si>
    <t>SS 35/6 Kupan</t>
  </si>
  <si>
    <t>SS 35/10 Markovo</t>
  </si>
  <si>
    <t>SS 35/10 Nagorye</t>
  </si>
  <si>
    <t>SS 35/10 Porechye</t>
  </si>
  <si>
    <t>SS 35/10 Pruzhinino</t>
  </si>
  <si>
    <t>SS 35/10 Ramenye</t>
  </si>
  <si>
    <t>SS 35/10 Ryazantsevo</t>
  </si>
  <si>
    <t>SS 35/10 Saraevo</t>
  </si>
  <si>
    <t>SS 35/10 Selifontovo</t>
  </si>
  <si>
    <t>SS 35/10 Semibratovo</t>
  </si>
  <si>
    <t>SS 35/10 Skomorokhovo</t>
  </si>
  <si>
    <t>SS 35/10 Solomidino</t>
  </si>
  <si>
    <t>SS 35/10 Stavotino</t>
  </si>
  <si>
    <t>SS 35/10 Urusovo</t>
  </si>
  <si>
    <t>SS 35/10 Filimonovo</t>
  </si>
  <si>
    <t>SS 35/10 Choporovo</t>
  </si>
  <si>
    <t>SS 35/10 Shchurovo</t>
  </si>
  <si>
    <t>SS 35/10 Neksans</t>
  </si>
  <si>
    <t>SS 35/6 Pribrezhnaya</t>
  </si>
  <si>
    <t>SS 110/10  Tishino</t>
  </si>
  <si>
    <t>SS 110/10 Product pipeline</t>
  </si>
  <si>
    <t>SS 110/10  Nekouz</t>
  </si>
  <si>
    <t>SS 110/6 Yuzhnaya</t>
  </si>
  <si>
    <t>SS 110/10 Optika</t>
  </si>
  <si>
    <t>SS 110/6 Poligrafmash</t>
  </si>
  <si>
    <t>SS 110/6/6 Zapadnaya</t>
  </si>
  <si>
    <t>SS 110/35/6    Volzhskaya</t>
  </si>
  <si>
    <t>SS 110/35/6      Levoberezhnaya</t>
  </si>
  <si>
    <t>SS 110/35/10      Pishchalkino</t>
  </si>
  <si>
    <t>SS 110/6 Dock yard</t>
  </si>
  <si>
    <t>SS 110/6 Selekhovo</t>
  </si>
  <si>
    <t>SS 35/6 Kamenniki</t>
  </si>
  <si>
    <t>SS 35/10 Shashkovo</t>
  </si>
  <si>
    <t>SS 110/6 Veretye</t>
  </si>
  <si>
    <t>SS 35/10 Nikolo-Korma</t>
  </si>
  <si>
    <t>SS 35/10  Arefino</t>
  </si>
  <si>
    <t>SS 35/10 Knyazevo</t>
  </si>
  <si>
    <t>SS 35/10 Pokrov</t>
  </si>
  <si>
    <t>SS 35/10 Anikovo</t>
  </si>
  <si>
    <t>SS 35/10 Novoe selo</t>
  </si>
  <si>
    <t>SS 35/10 Bolshoe selo</t>
  </si>
  <si>
    <t xml:space="preserve">SS 35/10 Breytovo </t>
  </si>
  <si>
    <t>SS 35/10  Stanilovo</t>
  </si>
  <si>
    <t>SS 35/10 Znamovo</t>
  </si>
  <si>
    <t>SS 35/10 Rozhdestvenno</t>
  </si>
  <si>
    <t>SS 35/10 Zapolye</t>
  </si>
  <si>
    <t>SS 35/10 Tikhmenevo</t>
  </si>
  <si>
    <t>SS 35/10 Latskoe</t>
  </si>
  <si>
    <t>SS 35/10  Borok</t>
  </si>
  <si>
    <t>SS 35/10 Myshkin</t>
  </si>
  <si>
    <t>SS 110/10 Volga</t>
  </si>
  <si>
    <t>SS 35/10 Krasnaya Gorka</t>
  </si>
  <si>
    <t xml:space="preserve">SS 110/35/6 Vostochnaya </t>
  </si>
  <si>
    <t>SS 110/35/10  Zalesye</t>
  </si>
  <si>
    <t>SS 110/10 Lugovaya</t>
  </si>
  <si>
    <t>SS 110/35/10 Lom</t>
  </si>
  <si>
    <t>SS 35/10 Varegovo</t>
  </si>
  <si>
    <t>SS 110/35/10 Shestikhino</t>
  </si>
  <si>
    <t>SS 110/35/10 Kryukovo</t>
  </si>
  <si>
    <t>SS 35/10 Beloe</t>
  </si>
  <si>
    <t>SS 110/35/10 Glebovo</t>
  </si>
  <si>
    <t>SS 35/6 Pesochnoye</t>
  </si>
  <si>
    <t>SS 35/10 Demino</t>
  </si>
  <si>
    <t xml:space="preserve">SS 110/6 KS-18 </t>
  </si>
  <si>
    <t>SS 35/6 Makeikha</t>
  </si>
  <si>
    <t>SS 35/10 Ermakovo</t>
  </si>
  <si>
    <t>SS 35/10 Milyushino</t>
  </si>
  <si>
    <t>SS 35/10 Sutka</t>
  </si>
  <si>
    <t>SS 35/10 Sit</t>
  </si>
  <si>
    <t>SS 35/10 Gorelovo</t>
  </si>
  <si>
    <t>SS 35/6 Pishchalkino</t>
  </si>
  <si>
    <t>SS 35/6 Varegovo</t>
  </si>
  <si>
    <t>SS 35/10 Levoberezhnaya</t>
  </si>
  <si>
    <t>Total:</t>
  </si>
  <si>
    <t>deficit</t>
  </si>
  <si>
    <t>proficit</t>
  </si>
  <si>
    <t>The list of closed supply centers of IDGC of Centre with winter load (current deficit of capacity).</t>
  </si>
  <si>
    <t>Current deficit, MVA</t>
  </si>
  <si>
    <t>Yarenergo</t>
  </si>
  <si>
    <t>Total current deficit (winter)</t>
  </si>
  <si>
    <t xml:space="preserve">The list of closed supply centers of IDGC of Centre with expected load taking into account new connections and other development of the electical networks. </t>
  </si>
  <si>
    <t>Current deficit/proficit,         MVA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</si>
</sst>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_ ;\-#,##0.00\ "/>
    <numFmt numFmtId="167" formatCode="#,##0.000_ ;\-#,##0.000\ "/>
  </numFmts>
  <fonts count="40"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sz val="11"/>
      <name val="Calibri"/>
      <family val="2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Calibri"/>
      <family val="2"/>
    </font>
    <font>
      <b/>
      <i/>
      <sz val="8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Times New Roman"/>
      <family val="1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i/>
      <sz val="8"/>
      <color indexed="8"/>
      <name val="Times New Roman"/>
      <family val="1"/>
    </font>
    <font>
      <sz val="8"/>
      <name val="Tahoma"/>
      <family val="2"/>
    </font>
    <font>
      <i/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165" fontId="8" fillId="0" borderId="12" xfId="66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167" fontId="8" fillId="0" borderId="12" xfId="66" applyNumberFormat="1" applyFont="1" applyFill="1" applyBorder="1" applyAlignment="1">
      <alignment horizontal="center" vertical="center"/>
    </xf>
    <xf numFmtId="166" fontId="8" fillId="0" borderId="12" xfId="66" applyNumberFormat="1" applyFont="1" applyFill="1" applyBorder="1" applyAlignment="1">
      <alignment horizontal="center" vertical="center"/>
    </xf>
    <xf numFmtId="164" fontId="8" fillId="0" borderId="12" xfId="66" applyNumberFormat="1" applyFont="1" applyFill="1" applyBorder="1" applyAlignment="1">
      <alignment horizontal="center" vertical="center"/>
    </xf>
    <xf numFmtId="2" fontId="8" fillId="0" borderId="12" xfId="66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16" fillId="0" borderId="1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6" fillId="0" borderId="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10" xfId="0" applyFont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7" fillId="25" borderId="15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164" fontId="7" fillId="25" borderId="10" xfId="0" applyNumberFormat="1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horizontal="center"/>
    </xf>
    <xf numFmtId="0" fontId="8" fillId="11" borderId="10" xfId="0" applyFont="1" applyFill="1" applyBorder="1" applyAlignment="1">
      <alignment horizontal="center" vertical="center" wrapText="1"/>
    </xf>
    <xf numFmtId="164" fontId="8" fillId="11" borderId="10" xfId="0" applyNumberFormat="1" applyFont="1" applyFill="1" applyBorder="1" applyAlignment="1">
      <alignment horizontal="center" vertical="center"/>
    </xf>
    <xf numFmtId="164" fontId="8" fillId="11" borderId="10" xfId="0" applyNumberFormat="1" applyFont="1" applyFill="1" applyBorder="1" applyAlignment="1">
      <alignment horizontal="center" vertical="center" wrapText="1"/>
    </xf>
    <xf numFmtId="164" fontId="8" fillId="11" borderId="10" xfId="0" applyNumberFormat="1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14" fillId="11" borderId="0" xfId="0" applyFont="1" applyFill="1" applyAlignment="1">
      <alignment horizontal="center"/>
    </xf>
    <xf numFmtId="0" fontId="8" fillId="11" borderId="11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/>
    </xf>
    <xf numFmtId="0" fontId="0" fillId="11" borderId="0" xfId="0" applyFill="1" applyAlignment="1">
      <alignment/>
    </xf>
    <xf numFmtId="0" fontId="14" fillId="11" borderId="0" xfId="0" applyFont="1" applyFill="1" applyAlignment="1">
      <alignment/>
    </xf>
    <xf numFmtId="0" fontId="0" fillId="11" borderId="0" xfId="0" applyFill="1" applyAlignment="1">
      <alignment horizontal="center" vertical="center"/>
    </xf>
    <xf numFmtId="0" fontId="13" fillId="11" borderId="0" xfId="0" applyFont="1" applyFill="1" applyAlignment="1">
      <alignment horizontal="center" vertical="center"/>
    </xf>
    <xf numFmtId="164" fontId="7" fillId="11" borderId="10" xfId="0" applyNumberFormat="1" applyFont="1" applyFill="1" applyBorder="1" applyAlignment="1">
      <alignment horizontal="center" vertical="center"/>
    </xf>
    <xf numFmtId="167" fontId="7" fillId="11" borderId="10" xfId="0" applyNumberFormat="1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 vertical="center" wrapText="1"/>
    </xf>
    <xf numFmtId="164" fontId="8" fillId="11" borderId="10" xfId="0" applyNumberFormat="1" applyFont="1" applyFill="1" applyBorder="1" applyAlignment="1">
      <alignment horizontal="center" vertical="center" wrapText="1"/>
    </xf>
    <xf numFmtId="43" fontId="7" fillId="11" borderId="10" xfId="66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/>
    </xf>
    <xf numFmtId="164" fontId="7" fillId="11" borderId="10" xfId="0" applyNumberFormat="1" applyFont="1" applyFill="1" applyBorder="1" applyAlignment="1">
      <alignment horizontal="center"/>
    </xf>
    <xf numFmtId="166" fontId="7" fillId="11" borderId="10" xfId="0" applyNumberFormat="1" applyFont="1" applyFill="1" applyBorder="1" applyAlignment="1">
      <alignment horizontal="center"/>
    </xf>
    <xf numFmtId="0" fontId="0" fillId="11" borderId="0" xfId="0" applyFill="1" applyBorder="1" applyAlignment="1">
      <alignment/>
    </xf>
    <xf numFmtId="2" fontId="7" fillId="11" borderId="10" xfId="0" applyNumberFormat="1" applyFont="1" applyFill="1" applyBorder="1" applyAlignment="1">
      <alignment horizontal="center" vertical="center"/>
    </xf>
    <xf numFmtId="164" fontId="8" fillId="25" borderId="10" xfId="0" applyNumberFormat="1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/>
    </xf>
    <xf numFmtId="0" fontId="0" fillId="25" borderId="0" xfId="0" applyFill="1" applyAlignment="1">
      <alignment/>
    </xf>
    <xf numFmtId="0" fontId="14" fillId="25" borderId="0" xfId="0" applyFont="1" applyFill="1" applyAlignment="1">
      <alignment/>
    </xf>
    <xf numFmtId="2" fontId="7" fillId="25" borderId="10" xfId="0" applyNumberFormat="1" applyFont="1" applyFill="1" applyBorder="1" applyAlignment="1">
      <alignment horizontal="center" vertical="center"/>
    </xf>
    <xf numFmtId="164" fontId="8" fillId="25" borderId="10" xfId="0" applyNumberFormat="1" applyFont="1" applyFill="1" applyBorder="1" applyAlignment="1">
      <alignment horizontal="center" vertical="center" wrapText="1"/>
    </xf>
    <xf numFmtId="164" fontId="8" fillId="25" borderId="10" xfId="0" applyNumberFormat="1" applyFont="1" applyFill="1" applyBorder="1" applyAlignment="1">
      <alignment horizontal="center" vertical="center"/>
    </xf>
    <xf numFmtId="164" fontId="8" fillId="25" borderId="10" xfId="0" applyNumberFormat="1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top" wrapText="1"/>
    </xf>
    <xf numFmtId="0" fontId="7" fillId="11" borderId="12" xfId="0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2" fontId="8" fillId="25" borderId="10" xfId="0" applyNumberFormat="1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center" vertical="center" wrapText="1"/>
    </xf>
    <xf numFmtId="0" fontId="7" fillId="25" borderId="16" xfId="0" applyFont="1" applyFill="1" applyBorder="1" applyAlignment="1">
      <alignment horizontal="center" vertical="center" wrapText="1"/>
    </xf>
    <xf numFmtId="165" fontId="7" fillId="25" borderId="10" xfId="0" applyNumberFormat="1" applyFont="1" applyFill="1" applyBorder="1" applyAlignment="1">
      <alignment horizontal="center" vertical="center"/>
    </xf>
    <xf numFmtId="2" fontId="8" fillId="25" borderId="12" xfId="0" applyNumberFormat="1" applyFont="1" applyFill="1" applyBorder="1" applyAlignment="1">
      <alignment horizontal="center" vertical="center" wrapText="1"/>
    </xf>
    <xf numFmtId="0" fontId="7" fillId="25" borderId="17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/>
    </xf>
    <xf numFmtId="165" fontId="8" fillId="25" borderId="10" xfId="0" applyNumberFormat="1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vertical="center"/>
    </xf>
    <xf numFmtId="0" fontId="7" fillId="25" borderId="10" xfId="0" applyFont="1" applyFill="1" applyBorder="1" applyAlignment="1">
      <alignment vertical="center"/>
    </xf>
    <xf numFmtId="0" fontId="3" fillId="25" borderId="0" xfId="0" applyFont="1" applyFill="1" applyAlignment="1">
      <alignment/>
    </xf>
    <xf numFmtId="0" fontId="3" fillId="25" borderId="0" xfId="0" applyFont="1" applyFill="1" applyAlignment="1">
      <alignment horizontal="center" vertical="center"/>
    </xf>
    <xf numFmtId="0" fontId="0" fillId="25" borderId="0" xfId="0" applyFont="1" applyFill="1" applyAlignment="1">
      <alignment/>
    </xf>
    <xf numFmtId="0" fontId="0" fillId="25" borderId="0" xfId="0" applyFill="1" applyAlignment="1">
      <alignment horizontal="center" vertical="center"/>
    </xf>
    <xf numFmtId="0" fontId="7" fillId="25" borderId="0" xfId="0" applyFont="1" applyFill="1" applyBorder="1" applyAlignment="1">
      <alignment vertical="center"/>
    </xf>
    <xf numFmtId="2" fontId="0" fillId="25" borderId="0" xfId="0" applyNumberFormat="1" applyFill="1" applyAlignment="1">
      <alignment/>
    </xf>
    <xf numFmtId="0" fontId="12" fillId="25" borderId="0" xfId="0" applyFont="1" applyFill="1" applyBorder="1" applyAlignment="1">
      <alignment vertical="center"/>
    </xf>
    <xf numFmtId="0" fontId="3" fillId="25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8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0" fontId="7" fillId="8" borderId="0" xfId="0" applyFont="1" applyFill="1" applyAlignment="1">
      <alignment/>
    </xf>
    <xf numFmtId="164" fontId="8" fillId="8" borderId="10" xfId="0" applyNumberFormat="1" applyFont="1" applyFill="1" applyBorder="1" applyAlignment="1">
      <alignment horizontal="center" vertical="center" wrapText="1"/>
    </xf>
    <xf numFmtId="164" fontId="8" fillId="8" borderId="10" xfId="0" applyNumberFormat="1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 wrapText="1"/>
    </xf>
    <xf numFmtId="164" fontId="8" fillId="8" borderId="10" xfId="0" applyNumberFormat="1" applyFont="1" applyFill="1" applyBorder="1" applyAlignment="1">
      <alignment horizontal="center" vertical="center"/>
    </xf>
    <xf numFmtId="167" fontId="8" fillId="8" borderId="12" xfId="66" applyNumberFormat="1" applyFont="1" applyFill="1" applyBorder="1" applyAlignment="1">
      <alignment horizontal="center" vertical="center"/>
    </xf>
    <xf numFmtId="0" fontId="7" fillId="11" borderId="16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2" fontId="8" fillId="8" borderId="12" xfId="66" applyNumberFormat="1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 wrapText="1"/>
    </xf>
    <xf numFmtId="164" fontId="8" fillId="8" borderId="12" xfId="0" applyNumberFormat="1" applyFont="1" applyFill="1" applyBorder="1" applyAlignment="1">
      <alignment horizontal="center" vertical="center" wrapText="1"/>
    </xf>
    <xf numFmtId="164" fontId="8" fillId="8" borderId="12" xfId="66" applyNumberFormat="1" applyFont="1" applyFill="1" applyBorder="1" applyAlignment="1">
      <alignment horizontal="center" vertical="center"/>
    </xf>
    <xf numFmtId="164" fontId="8" fillId="8" borderId="10" xfId="0" applyNumberFormat="1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 wrapText="1"/>
    </xf>
    <xf numFmtId="164" fontId="7" fillId="8" borderId="10" xfId="0" applyNumberFormat="1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 wrapText="1"/>
    </xf>
    <xf numFmtId="164" fontId="8" fillId="8" borderId="10" xfId="0" applyNumberFormat="1" applyFont="1" applyFill="1" applyBorder="1" applyAlignment="1">
      <alignment horizontal="center"/>
    </xf>
    <xf numFmtId="2" fontId="8" fillId="8" borderId="10" xfId="0" applyNumberFormat="1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top" wrapText="1"/>
    </xf>
    <xf numFmtId="166" fontId="8" fillId="8" borderId="12" xfId="66" applyNumberFormat="1" applyFont="1" applyFill="1" applyBorder="1" applyAlignment="1">
      <alignment horizontal="center" vertical="center"/>
    </xf>
    <xf numFmtId="165" fontId="8" fillId="8" borderId="10" xfId="66" applyNumberFormat="1" applyFont="1" applyFill="1" applyBorder="1" applyAlignment="1">
      <alignment horizontal="center" vertical="center"/>
    </xf>
    <xf numFmtId="165" fontId="8" fillId="8" borderId="10" xfId="0" applyNumberFormat="1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2" fillId="8" borderId="10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top" wrapText="1"/>
    </xf>
    <xf numFmtId="0" fontId="7" fillId="11" borderId="11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 vertical="center"/>
    </xf>
    <xf numFmtId="1" fontId="7" fillId="8" borderId="1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3" fontId="7" fillId="0" borderId="12" xfId="66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7" fillId="11" borderId="12" xfId="0" applyFont="1" applyFill="1" applyBorder="1" applyAlignment="1">
      <alignment horizontal="center" vertical="center"/>
    </xf>
    <xf numFmtId="43" fontId="7" fillId="25" borderId="12" xfId="66" applyFont="1" applyFill="1" applyBorder="1" applyAlignment="1">
      <alignment horizontal="center" vertical="center"/>
    </xf>
    <xf numFmtId="43" fontId="7" fillId="8" borderId="12" xfId="66" applyFont="1" applyFill="1" applyBorder="1" applyAlignment="1">
      <alignment horizontal="center" vertical="center"/>
    </xf>
    <xf numFmtId="0" fontId="20" fillId="11" borderId="10" xfId="0" applyFont="1" applyFill="1" applyBorder="1" applyAlignment="1">
      <alignment horizontal="center" vertical="center" wrapText="1"/>
    </xf>
    <xf numFmtId="2" fontId="6" fillId="25" borderId="13" xfId="0" applyNumberFormat="1" applyFont="1" applyFill="1" applyBorder="1" applyAlignment="1">
      <alignment horizontal="center" vertical="center"/>
    </xf>
    <xf numFmtId="0" fontId="6" fillId="25" borderId="13" xfId="0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horizontal="center" vertical="center"/>
    </xf>
    <xf numFmtId="0" fontId="7" fillId="11" borderId="16" xfId="0" applyFont="1" applyFill="1" applyBorder="1" applyAlignment="1">
      <alignment horizontal="center" vertical="center"/>
    </xf>
    <xf numFmtId="0" fontId="7" fillId="11" borderId="12" xfId="0" applyFont="1" applyFill="1" applyBorder="1" applyAlignment="1">
      <alignment horizontal="center" vertical="center"/>
    </xf>
    <xf numFmtId="164" fontId="8" fillId="8" borderId="15" xfId="0" applyNumberFormat="1" applyFont="1" applyFill="1" applyBorder="1" applyAlignment="1">
      <alignment horizontal="center" vertical="center" wrapText="1"/>
    </xf>
    <xf numFmtId="164" fontId="8" fillId="8" borderId="16" xfId="0" applyNumberFormat="1" applyFont="1" applyFill="1" applyBorder="1" applyAlignment="1">
      <alignment horizontal="center" vertical="center" wrapText="1"/>
    </xf>
    <xf numFmtId="164" fontId="8" fillId="8" borderId="12" xfId="0" applyNumberFormat="1" applyFont="1" applyFill="1" applyBorder="1" applyAlignment="1">
      <alignment horizontal="center" vertical="center" wrapText="1"/>
    </xf>
    <xf numFmtId="43" fontId="7" fillId="8" borderId="16" xfId="66" applyFont="1" applyFill="1" applyBorder="1" applyAlignment="1">
      <alignment horizontal="center" vertical="center"/>
    </xf>
    <xf numFmtId="43" fontId="7" fillId="8" borderId="12" xfId="66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horizontal="center" vertical="center" wrapText="1"/>
    </xf>
    <xf numFmtId="43" fontId="7" fillId="8" borderId="15" xfId="66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25" borderId="17" xfId="0" applyFont="1" applyFill="1" applyBorder="1" applyAlignment="1">
      <alignment horizontal="center" vertical="center" wrapText="1"/>
    </xf>
    <xf numFmtId="0" fontId="7" fillId="25" borderId="19" xfId="0" applyFont="1" applyFill="1" applyBorder="1" applyAlignment="1">
      <alignment horizontal="center" vertical="center" wrapText="1"/>
    </xf>
    <xf numFmtId="0" fontId="7" fillId="25" borderId="20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8" fillId="25" borderId="21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8" fillId="25" borderId="17" xfId="0" applyFont="1" applyFill="1" applyBorder="1" applyAlignment="1">
      <alignment horizontal="center" vertical="center" wrapText="1"/>
    </xf>
    <xf numFmtId="0" fontId="8" fillId="25" borderId="18" xfId="0" applyFont="1" applyFill="1" applyBorder="1" applyAlignment="1">
      <alignment horizontal="center" vertical="center" wrapText="1"/>
    </xf>
    <xf numFmtId="0" fontId="8" fillId="25" borderId="20" xfId="0" applyFont="1" applyFill="1" applyBorder="1" applyAlignment="1">
      <alignment horizontal="center" vertical="center" wrapText="1"/>
    </xf>
    <xf numFmtId="0" fontId="8" fillId="25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7" fillId="25" borderId="15" xfId="0" applyFont="1" applyFill="1" applyBorder="1" applyAlignment="1">
      <alignment horizontal="center" vertical="center" wrapText="1"/>
    </xf>
    <xf numFmtId="0" fontId="7" fillId="25" borderId="16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8" fillId="25" borderId="15" xfId="0" applyFont="1" applyFill="1" applyBorder="1" applyAlignment="1">
      <alignment horizontal="center" vertical="center" wrapText="1"/>
    </xf>
    <xf numFmtId="0" fontId="8" fillId="25" borderId="16" xfId="0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center" vertical="center" wrapText="1"/>
    </xf>
    <xf numFmtId="43" fontId="7" fillId="25" borderId="15" xfId="66" applyFont="1" applyFill="1" applyBorder="1" applyAlignment="1">
      <alignment horizontal="center" vertical="center"/>
    </xf>
    <xf numFmtId="43" fontId="7" fillId="25" borderId="16" xfId="66" applyFont="1" applyFill="1" applyBorder="1" applyAlignment="1">
      <alignment horizontal="center" vertical="center"/>
    </xf>
    <xf numFmtId="43" fontId="7" fillId="25" borderId="12" xfId="66" applyFont="1" applyFill="1" applyBorder="1" applyAlignment="1">
      <alignment horizontal="center" vertical="center"/>
    </xf>
    <xf numFmtId="0" fontId="8" fillId="25" borderId="23" xfId="0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25" borderId="15" xfId="0" applyFont="1" applyFill="1" applyBorder="1" applyAlignment="1">
      <alignment horizontal="center" vertical="center"/>
    </xf>
    <xf numFmtId="0" fontId="7" fillId="25" borderId="16" xfId="0" applyFont="1" applyFill="1" applyBorder="1" applyAlignment="1">
      <alignment horizontal="center" vertical="center"/>
    </xf>
    <xf numFmtId="0" fontId="7" fillId="25" borderId="12" xfId="0" applyFont="1" applyFill="1" applyBorder="1" applyAlignment="1">
      <alignment horizontal="center" vertical="center"/>
    </xf>
    <xf numFmtId="43" fontId="7" fillId="11" borderId="15" xfId="66" applyFont="1" applyFill="1" applyBorder="1" applyAlignment="1">
      <alignment horizontal="center" vertical="center"/>
    </xf>
    <xf numFmtId="43" fontId="7" fillId="11" borderId="16" xfId="66" applyFont="1" applyFill="1" applyBorder="1" applyAlignment="1">
      <alignment horizontal="center" vertical="center"/>
    </xf>
    <xf numFmtId="43" fontId="7" fillId="11" borderId="12" xfId="66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20" fillId="11" borderId="15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20" fillId="11" borderId="12" xfId="0" applyFont="1" applyFill="1" applyBorder="1" applyAlignment="1">
      <alignment horizontal="center" vertical="center"/>
    </xf>
    <xf numFmtId="0" fontId="20" fillId="11" borderId="15" xfId="0" applyFont="1" applyFill="1" applyBorder="1" applyAlignment="1">
      <alignment horizontal="center" vertical="center" wrapText="1"/>
    </xf>
    <xf numFmtId="0" fontId="20" fillId="11" borderId="16" xfId="0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vertical="center" wrapText="1"/>
    </xf>
    <xf numFmtId="0" fontId="20" fillId="11" borderId="23" xfId="0" applyFont="1" applyFill="1" applyBorder="1" applyAlignment="1">
      <alignment horizontal="center" vertical="center" wrapText="1"/>
    </xf>
    <xf numFmtId="0" fontId="20" fillId="11" borderId="21" xfId="0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9" fillId="11" borderId="16" xfId="0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0" fontId="17" fillId="11" borderId="23" xfId="0" applyFont="1" applyFill="1" applyBorder="1" applyAlignment="1">
      <alignment horizontal="center"/>
    </xf>
    <xf numFmtId="0" fontId="17" fillId="11" borderId="21" xfId="0" applyFont="1" applyFill="1" applyBorder="1" applyAlignment="1">
      <alignment horizontal="center"/>
    </xf>
    <xf numFmtId="0" fontId="17" fillId="11" borderId="11" xfId="0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6"/>
  <sheetViews>
    <sheetView tabSelected="1" view="pageBreakPreview" zoomScaleSheetLayoutView="100" zoomScalePageLayoutView="0" workbookViewId="0" topLeftCell="A1">
      <selection activeCell="B219" sqref="B7:B219"/>
    </sheetView>
  </sheetViews>
  <sheetFormatPr defaultColWidth="9.140625" defaultRowHeight="15"/>
  <cols>
    <col min="1" max="1" width="3.7109375" style="77" customWidth="1"/>
    <col min="2" max="2" width="20.7109375" style="104" customWidth="1"/>
    <col min="3" max="3" width="9.28125" style="77" customWidth="1"/>
    <col min="4" max="4" width="5.00390625" style="77" hidden="1" customWidth="1"/>
    <col min="5" max="5" width="4.8515625" style="77" hidden="1" customWidth="1"/>
    <col min="6" max="6" width="9.28125" style="77" customWidth="1"/>
    <col min="7" max="7" width="4.421875" style="77" hidden="1" customWidth="1"/>
    <col min="8" max="8" width="4.57421875" style="77" hidden="1" customWidth="1"/>
    <col min="9" max="12" width="8.7109375" style="77" customWidth="1"/>
    <col min="13" max="13" width="9.28125" style="77" customWidth="1"/>
    <col min="14" max="15" width="8.7109375" style="77" customWidth="1"/>
    <col min="16" max="16" width="9.28125" style="105" customWidth="1"/>
    <col min="17" max="17" width="3.00390625" style="13" customWidth="1"/>
    <col min="18" max="18" width="9.140625" style="77" customWidth="1"/>
    <col min="19" max="19" width="18.421875" style="77" customWidth="1"/>
    <col min="20" max="20" width="17.8515625" style="59" customWidth="1"/>
    <col min="21" max="21" width="7.28125" style="13" hidden="1" customWidth="1"/>
    <col min="22" max="22" width="10.57421875" style="55" hidden="1" customWidth="1"/>
    <col min="23" max="23" width="10.00390625" style="77" customWidth="1"/>
    <col min="24" max="24" width="5.28125" style="13" hidden="1" customWidth="1"/>
    <col min="25" max="25" width="4.8515625" style="13" hidden="1" customWidth="1"/>
    <col min="26" max="26" width="9.140625" style="77" customWidth="1"/>
    <col min="27" max="27" width="10.57421875" style="77" customWidth="1"/>
    <col min="28" max="29" width="9.140625" style="13" customWidth="1"/>
    <col min="30" max="30" width="9.140625" style="59" customWidth="1"/>
    <col min="31" max="32" width="9.140625" style="13" customWidth="1"/>
    <col min="33" max="33" width="9.140625" style="61" customWidth="1"/>
    <col min="34" max="16384" width="9.140625" style="13" customWidth="1"/>
  </cols>
  <sheetData>
    <row r="1" spans="1:33" s="3" customFormat="1" ht="1.5" customHeight="1">
      <c r="A1" s="190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4"/>
      <c r="R1" s="14"/>
      <c r="S1" s="14"/>
      <c r="T1" s="14"/>
      <c r="U1" s="14"/>
      <c r="V1" s="14"/>
      <c r="AG1" s="156"/>
    </row>
    <row r="2" spans="1:33" s="3" customFormat="1" ht="11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89" t="s">
        <v>43</v>
      </c>
      <c r="O2" s="189"/>
      <c r="P2" s="157"/>
      <c r="Q2" s="110"/>
      <c r="V2" s="158"/>
      <c r="AF2" s="189" t="s">
        <v>44</v>
      </c>
      <c r="AG2" s="189"/>
    </row>
    <row r="3" spans="1:33" s="3" customFormat="1" ht="11.25" customHeight="1">
      <c r="A3" s="192" t="s">
        <v>45</v>
      </c>
      <c r="B3" s="195" t="s">
        <v>46</v>
      </c>
      <c r="C3" s="201" t="s">
        <v>47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  <c r="P3" s="192" t="s">
        <v>48</v>
      </c>
      <c r="Q3" s="110"/>
      <c r="R3" s="214" t="s">
        <v>45</v>
      </c>
      <c r="S3" s="195" t="s">
        <v>46</v>
      </c>
      <c r="T3" s="205" t="s">
        <v>49</v>
      </c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7"/>
      <c r="AG3" s="173" t="s">
        <v>48</v>
      </c>
    </row>
    <row r="4" spans="1:33" s="3" customFormat="1" ht="92.25" customHeight="1">
      <c r="A4" s="193"/>
      <c r="B4" s="196"/>
      <c r="C4" s="195" t="s">
        <v>50</v>
      </c>
      <c r="D4" s="195" t="s">
        <v>38</v>
      </c>
      <c r="E4" s="195" t="s">
        <v>39</v>
      </c>
      <c r="F4" s="195" t="s">
        <v>51</v>
      </c>
      <c r="G4" s="185" t="s">
        <v>30</v>
      </c>
      <c r="H4" s="186"/>
      <c r="I4" s="201" t="s">
        <v>52</v>
      </c>
      <c r="J4" s="184"/>
      <c r="K4" s="195" t="s">
        <v>53</v>
      </c>
      <c r="L4" s="195" t="s">
        <v>54</v>
      </c>
      <c r="M4" s="195" t="s">
        <v>55</v>
      </c>
      <c r="N4" s="185" t="s">
        <v>56</v>
      </c>
      <c r="O4" s="186"/>
      <c r="P4" s="193"/>
      <c r="Q4" s="110"/>
      <c r="R4" s="215"/>
      <c r="S4" s="196"/>
      <c r="T4" s="203" t="s">
        <v>57</v>
      </c>
      <c r="U4" s="46"/>
      <c r="V4" s="203" t="s">
        <v>58</v>
      </c>
      <c r="W4" s="195" t="s">
        <v>59</v>
      </c>
      <c r="X4" s="6"/>
      <c r="Y4" s="6"/>
      <c r="Z4" s="201" t="s">
        <v>60</v>
      </c>
      <c r="AA4" s="184"/>
      <c r="AB4" s="208" t="s">
        <v>53</v>
      </c>
      <c r="AC4" s="208" t="s">
        <v>61</v>
      </c>
      <c r="AD4" s="203" t="s">
        <v>55</v>
      </c>
      <c r="AE4" s="210" t="s">
        <v>56</v>
      </c>
      <c r="AF4" s="211"/>
      <c r="AG4" s="122"/>
    </row>
    <row r="5" spans="1:33" s="3" customFormat="1" ht="21.75" customHeight="1">
      <c r="A5" s="194"/>
      <c r="B5" s="197"/>
      <c r="C5" s="197"/>
      <c r="D5" s="197"/>
      <c r="E5" s="197"/>
      <c r="F5" s="197" t="s">
        <v>62</v>
      </c>
      <c r="G5" s="187"/>
      <c r="H5" s="188"/>
      <c r="I5" s="43" t="s">
        <v>62</v>
      </c>
      <c r="J5" s="43" t="s">
        <v>63</v>
      </c>
      <c r="K5" s="197"/>
      <c r="L5" s="197"/>
      <c r="M5" s="197"/>
      <c r="N5" s="187"/>
      <c r="O5" s="188"/>
      <c r="P5" s="194"/>
      <c r="Q5" s="110"/>
      <c r="R5" s="216"/>
      <c r="S5" s="197"/>
      <c r="T5" s="204"/>
      <c r="U5" s="22"/>
      <c r="V5" s="204"/>
      <c r="W5" s="197"/>
      <c r="X5" s="6"/>
      <c r="Y5" s="6"/>
      <c r="Z5" s="43" t="s">
        <v>62</v>
      </c>
      <c r="AA5" s="43" t="s">
        <v>63</v>
      </c>
      <c r="AB5" s="209"/>
      <c r="AC5" s="209"/>
      <c r="AD5" s="204"/>
      <c r="AE5" s="212"/>
      <c r="AF5" s="213"/>
      <c r="AG5" s="88"/>
    </row>
    <row r="6" spans="1:33" s="3" customFormat="1" ht="11.25">
      <c r="A6" s="43">
        <v>1</v>
      </c>
      <c r="B6" s="43">
        <v>2</v>
      </c>
      <c r="C6" s="43">
        <v>3</v>
      </c>
      <c r="D6" s="43"/>
      <c r="E6" s="43"/>
      <c r="F6" s="43">
        <v>4</v>
      </c>
      <c r="G6" s="43" t="s">
        <v>31</v>
      </c>
      <c r="H6" s="43" t="s">
        <v>32</v>
      </c>
      <c r="I6" s="43">
        <v>5</v>
      </c>
      <c r="J6" s="43">
        <v>6</v>
      </c>
      <c r="K6" s="43">
        <v>7</v>
      </c>
      <c r="L6" s="43">
        <v>8</v>
      </c>
      <c r="M6" s="43">
        <v>9</v>
      </c>
      <c r="N6" s="43">
        <v>10</v>
      </c>
      <c r="O6" s="43">
        <v>11</v>
      </c>
      <c r="P6" s="45">
        <v>12</v>
      </c>
      <c r="Q6" s="110"/>
      <c r="R6" s="43">
        <v>1</v>
      </c>
      <c r="S6" s="43">
        <v>2</v>
      </c>
      <c r="T6" s="50">
        <v>3</v>
      </c>
      <c r="U6" s="6"/>
      <c r="V6" s="50">
        <v>4</v>
      </c>
      <c r="W6" s="43">
        <v>5</v>
      </c>
      <c r="X6" s="6"/>
      <c r="Y6" s="6"/>
      <c r="Z6" s="43">
        <v>6</v>
      </c>
      <c r="AA6" s="43">
        <v>7</v>
      </c>
      <c r="AB6" s="6">
        <v>8</v>
      </c>
      <c r="AC6" s="6">
        <v>9</v>
      </c>
      <c r="AD6" s="50">
        <v>10</v>
      </c>
      <c r="AE6" s="6">
        <v>11</v>
      </c>
      <c r="AF6" s="6">
        <v>12</v>
      </c>
      <c r="AG6" s="58">
        <v>13</v>
      </c>
    </row>
    <row r="7" spans="1:33" s="3" customFormat="1" ht="11.25" customHeight="1">
      <c r="A7" s="83">
        <v>1</v>
      </c>
      <c r="B7" s="43" t="s">
        <v>67</v>
      </c>
      <c r="C7" s="43">
        <v>1.6</v>
      </c>
      <c r="D7" s="43">
        <v>1.6</v>
      </c>
      <c r="E7" s="43"/>
      <c r="F7" s="43">
        <f>G7+H7</f>
        <v>0.26</v>
      </c>
      <c r="G7" s="43">
        <v>0.26</v>
      </c>
      <c r="H7" s="43"/>
      <c r="I7" s="43">
        <v>0.779</v>
      </c>
      <c r="J7" s="43" t="s">
        <v>64</v>
      </c>
      <c r="K7" s="43">
        <f>F7</f>
        <v>0.26</v>
      </c>
      <c r="L7" s="43">
        <v>0</v>
      </c>
      <c r="M7" s="43">
        <f>I7</f>
        <v>0.779</v>
      </c>
      <c r="N7" s="43">
        <f aca="true" t="shared" si="0" ref="N7:N12">M7-K7-L7</f>
        <v>0.519</v>
      </c>
      <c r="O7" s="43">
        <f>N7</f>
        <v>0.519</v>
      </c>
      <c r="P7" s="45" t="s">
        <v>66</v>
      </c>
      <c r="Q7" s="110"/>
      <c r="R7" s="83">
        <v>1</v>
      </c>
      <c r="S7" s="43" t="s">
        <v>67</v>
      </c>
      <c r="T7" s="50">
        <v>1.6</v>
      </c>
      <c r="U7" s="6"/>
      <c r="V7" s="51">
        <v>0.027</v>
      </c>
      <c r="W7" s="75">
        <f>F7+V7</f>
        <v>0.28700000000000003</v>
      </c>
      <c r="X7" s="5"/>
      <c r="Y7" s="5"/>
      <c r="Z7" s="43">
        <v>0.779</v>
      </c>
      <c r="AA7" s="43" t="s">
        <v>64</v>
      </c>
      <c r="AB7" s="6">
        <f>W7</f>
        <v>0.28700000000000003</v>
      </c>
      <c r="AC7" s="6">
        <v>0</v>
      </c>
      <c r="AD7" s="50">
        <f>Z7</f>
        <v>0.779</v>
      </c>
      <c r="AE7" s="6">
        <f aca="true" t="shared" si="1" ref="AE7:AE12">AD7-AB7-AC7</f>
        <v>0.492</v>
      </c>
      <c r="AF7" s="2">
        <f>AE7</f>
        <v>0.492</v>
      </c>
      <c r="AG7" s="58" t="s">
        <v>66</v>
      </c>
    </row>
    <row r="8" spans="1:34" s="110" customFormat="1" ht="11.25" customHeight="1">
      <c r="A8" s="153">
        <v>2</v>
      </c>
      <c r="B8" s="6" t="s">
        <v>68</v>
      </c>
      <c r="C8" s="6">
        <v>6.3</v>
      </c>
      <c r="D8" s="6">
        <v>6.3</v>
      </c>
      <c r="E8" s="6"/>
      <c r="F8" s="6">
        <f>G8+H8</f>
        <v>1.11</v>
      </c>
      <c r="G8" s="6">
        <v>1.11</v>
      </c>
      <c r="H8" s="6"/>
      <c r="I8" s="6">
        <v>6.62</v>
      </c>
      <c r="J8" s="6" t="s">
        <v>64</v>
      </c>
      <c r="K8" s="6">
        <f>F8</f>
        <v>1.11</v>
      </c>
      <c r="L8" s="6">
        <v>0</v>
      </c>
      <c r="M8" s="6">
        <f>I8</f>
        <v>6.62</v>
      </c>
      <c r="N8" s="6">
        <f t="shared" si="0"/>
        <v>5.51</v>
      </c>
      <c r="O8" s="6">
        <f>N8</f>
        <v>5.51</v>
      </c>
      <c r="P8" s="1" t="s">
        <v>66</v>
      </c>
      <c r="R8" s="153">
        <v>2</v>
      </c>
      <c r="S8" s="6" t="s">
        <v>68</v>
      </c>
      <c r="T8" s="50">
        <v>6.3</v>
      </c>
      <c r="U8" s="6"/>
      <c r="V8" s="52">
        <v>0.003</v>
      </c>
      <c r="W8" s="5">
        <f>V8+F8</f>
        <v>1.113</v>
      </c>
      <c r="X8" s="5"/>
      <c r="Y8" s="5"/>
      <c r="Z8" s="6">
        <v>6.62</v>
      </c>
      <c r="AA8" s="6" t="s">
        <v>64</v>
      </c>
      <c r="AB8" s="6">
        <f>W8</f>
        <v>1.113</v>
      </c>
      <c r="AC8" s="6">
        <v>0</v>
      </c>
      <c r="AD8" s="50">
        <f>Z8</f>
        <v>6.62</v>
      </c>
      <c r="AE8" s="6">
        <f t="shared" si="1"/>
        <v>5.507</v>
      </c>
      <c r="AF8" s="2">
        <f>AE8</f>
        <v>5.507</v>
      </c>
      <c r="AG8" s="58" t="s">
        <v>66</v>
      </c>
      <c r="AH8" s="3"/>
    </row>
    <row r="9" spans="1:36" s="114" customFormat="1" ht="11.25" customHeight="1">
      <c r="A9" s="111">
        <v>3</v>
      </c>
      <c r="B9" s="112" t="s">
        <v>69</v>
      </c>
      <c r="C9" s="112">
        <v>2.5</v>
      </c>
      <c r="D9" s="43">
        <v>2.5</v>
      </c>
      <c r="E9" s="43"/>
      <c r="F9" s="112">
        <f>G9+H9</f>
        <v>2.15</v>
      </c>
      <c r="G9" s="43"/>
      <c r="H9" s="43">
        <v>2.15</v>
      </c>
      <c r="I9" s="112">
        <v>1.68</v>
      </c>
      <c r="J9" s="112" t="s">
        <v>64</v>
      </c>
      <c r="K9" s="112">
        <f>F9</f>
        <v>2.15</v>
      </c>
      <c r="L9" s="112">
        <v>0</v>
      </c>
      <c r="M9" s="112">
        <f>I9</f>
        <v>1.68</v>
      </c>
      <c r="N9" s="112">
        <f t="shared" si="0"/>
        <v>-0.47</v>
      </c>
      <c r="O9" s="112">
        <f>N9</f>
        <v>-0.47</v>
      </c>
      <c r="P9" s="113" t="s">
        <v>65</v>
      </c>
      <c r="Q9" s="110"/>
      <c r="R9" s="111">
        <v>3</v>
      </c>
      <c r="S9" s="112" t="s">
        <v>69</v>
      </c>
      <c r="T9" s="112">
        <v>2.5</v>
      </c>
      <c r="U9" s="6"/>
      <c r="V9" s="115">
        <v>0.18000000000000005</v>
      </c>
      <c r="W9" s="116">
        <f>V9+F9</f>
        <v>2.33</v>
      </c>
      <c r="X9" s="5"/>
      <c r="Y9" s="5"/>
      <c r="Z9" s="112">
        <v>1.68</v>
      </c>
      <c r="AA9" s="112" t="s">
        <v>64</v>
      </c>
      <c r="AB9" s="112">
        <f>W9</f>
        <v>2.33</v>
      </c>
      <c r="AC9" s="112">
        <v>0</v>
      </c>
      <c r="AD9" s="112">
        <f>Z9</f>
        <v>1.68</v>
      </c>
      <c r="AE9" s="112">
        <f t="shared" si="1"/>
        <v>-0.6500000000000001</v>
      </c>
      <c r="AF9" s="117">
        <f>AE9</f>
        <v>-0.6500000000000001</v>
      </c>
      <c r="AG9" s="113" t="s">
        <v>65</v>
      </c>
      <c r="AH9" s="110"/>
      <c r="AI9" s="110"/>
      <c r="AJ9" s="110"/>
    </row>
    <row r="10" spans="1:33" s="3" customFormat="1" ht="11.25" customHeight="1">
      <c r="A10" s="42">
        <v>4</v>
      </c>
      <c r="B10" s="43" t="s">
        <v>70</v>
      </c>
      <c r="C10" s="43">
        <v>2.5</v>
      </c>
      <c r="D10" s="43">
        <v>2.5</v>
      </c>
      <c r="E10" s="43"/>
      <c r="F10" s="43">
        <f>G10+H10</f>
        <v>0.27</v>
      </c>
      <c r="G10" s="43">
        <v>0.27</v>
      </c>
      <c r="H10" s="43"/>
      <c r="I10" s="43">
        <v>1.282</v>
      </c>
      <c r="J10" s="43" t="s">
        <v>64</v>
      </c>
      <c r="K10" s="43">
        <f>F10</f>
        <v>0.27</v>
      </c>
      <c r="L10" s="43">
        <v>0</v>
      </c>
      <c r="M10" s="43">
        <f>I10</f>
        <v>1.282</v>
      </c>
      <c r="N10" s="43">
        <f t="shared" si="0"/>
        <v>1.012</v>
      </c>
      <c r="O10" s="43">
        <f>N10</f>
        <v>1.012</v>
      </c>
      <c r="P10" s="45" t="s">
        <v>66</v>
      </c>
      <c r="Q10" s="110"/>
      <c r="R10" s="42">
        <v>4</v>
      </c>
      <c r="S10" s="43" t="s">
        <v>70</v>
      </c>
      <c r="T10" s="50">
        <v>2.5</v>
      </c>
      <c r="U10" s="6"/>
      <c r="V10" s="52">
        <v>0.006</v>
      </c>
      <c r="W10" s="75">
        <f>V10+F10</f>
        <v>0.276</v>
      </c>
      <c r="X10" s="5"/>
      <c r="Y10" s="5"/>
      <c r="Z10" s="43">
        <v>1.282</v>
      </c>
      <c r="AA10" s="43" t="s">
        <v>64</v>
      </c>
      <c r="AB10" s="6">
        <f>W10</f>
        <v>0.276</v>
      </c>
      <c r="AC10" s="6">
        <v>0</v>
      </c>
      <c r="AD10" s="50">
        <f>Z10</f>
        <v>1.282</v>
      </c>
      <c r="AE10" s="6">
        <f t="shared" si="1"/>
        <v>1.006</v>
      </c>
      <c r="AF10" s="2">
        <f>AE10</f>
        <v>1.006</v>
      </c>
      <c r="AG10" s="58" t="s">
        <v>66</v>
      </c>
    </row>
    <row r="11" spans="1:33" s="3" customFormat="1" ht="11.25" customHeight="1">
      <c r="A11" s="42">
        <v>5</v>
      </c>
      <c r="B11" s="86" t="s">
        <v>71</v>
      </c>
      <c r="C11" s="43">
        <v>1.6</v>
      </c>
      <c r="D11" s="43">
        <v>1.6</v>
      </c>
      <c r="E11" s="43"/>
      <c r="F11" s="43">
        <f>G11+H11</f>
        <v>0.2</v>
      </c>
      <c r="G11" s="43">
        <v>0.2</v>
      </c>
      <c r="H11" s="43"/>
      <c r="I11" s="43">
        <v>1.212</v>
      </c>
      <c r="J11" s="43" t="s">
        <v>64</v>
      </c>
      <c r="K11" s="43">
        <f>F11</f>
        <v>0.2</v>
      </c>
      <c r="L11" s="43">
        <v>0</v>
      </c>
      <c r="M11" s="43">
        <f>I11</f>
        <v>1.212</v>
      </c>
      <c r="N11" s="43">
        <f t="shared" si="0"/>
        <v>1.012</v>
      </c>
      <c r="O11" s="43">
        <f>N11</f>
        <v>1.012</v>
      </c>
      <c r="P11" s="45" t="s">
        <v>66</v>
      </c>
      <c r="Q11" s="110"/>
      <c r="R11" s="42">
        <v>5</v>
      </c>
      <c r="S11" s="86" t="s">
        <v>71</v>
      </c>
      <c r="T11" s="50">
        <v>1.6</v>
      </c>
      <c r="U11" s="6"/>
      <c r="V11" s="52">
        <v>0.057999999999999996</v>
      </c>
      <c r="W11" s="75">
        <f>V11+F11</f>
        <v>0.258</v>
      </c>
      <c r="X11" s="5"/>
      <c r="Y11" s="5"/>
      <c r="Z11" s="43">
        <v>1.212</v>
      </c>
      <c r="AA11" s="43" t="s">
        <v>64</v>
      </c>
      <c r="AB11" s="6">
        <f>W11</f>
        <v>0.258</v>
      </c>
      <c r="AC11" s="6">
        <v>0</v>
      </c>
      <c r="AD11" s="50">
        <f>Z11</f>
        <v>1.212</v>
      </c>
      <c r="AE11" s="6">
        <f t="shared" si="1"/>
        <v>0.954</v>
      </c>
      <c r="AF11" s="2">
        <f>AE11</f>
        <v>0.954</v>
      </c>
      <c r="AG11" s="58" t="s">
        <v>66</v>
      </c>
    </row>
    <row r="12" spans="1:34" s="3" customFormat="1" ht="23.25" customHeight="1">
      <c r="A12" s="192">
        <v>6</v>
      </c>
      <c r="B12" s="87" t="s">
        <v>72</v>
      </c>
      <c r="C12" s="43" t="s">
        <v>4</v>
      </c>
      <c r="D12" s="43">
        <v>10</v>
      </c>
      <c r="E12" s="43">
        <v>10</v>
      </c>
      <c r="F12" s="91">
        <f>F13+F14</f>
        <v>10.090000000000002</v>
      </c>
      <c r="G12" s="91"/>
      <c r="H12" s="91"/>
      <c r="I12" s="43"/>
      <c r="J12" s="43"/>
      <c r="K12" s="79">
        <f>F12-I12</f>
        <v>10.090000000000002</v>
      </c>
      <c r="L12" s="43">
        <v>0</v>
      </c>
      <c r="M12" s="43">
        <v>10.5</v>
      </c>
      <c r="N12" s="43">
        <f t="shared" si="0"/>
        <v>0.40999999999999837</v>
      </c>
      <c r="O12" s="195">
        <f>MIN(N12:N14)</f>
        <v>0.40999999999999837</v>
      </c>
      <c r="P12" s="198" t="s">
        <v>66</v>
      </c>
      <c r="Q12" s="110"/>
      <c r="R12" s="176">
        <v>6</v>
      </c>
      <c r="S12" s="135" t="s">
        <v>72</v>
      </c>
      <c r="T12" s="112" t="s">
        <v>4</v>
      </c>
      <c r="U12" s="112"/>
      <c r="V12" s="115"/>
      <c r="W12" s="116">
        <f>W13+W14</f>
        <v>17.975449999999974</v>
      </c>
      <c r="X12" s="116"/>
      <c r="Y12" s="116"/>
      <c r="Z12" s="112"/>
      <c r="AA12" s="112"/>
      <c r="AB12" s="116">
        <f>W12-Z12</f>
        <v>17.975449999999974</v>
      </c>
      <c r="AC12" s="112">
        <v>0</v>
      </c>
      <c r="AD12" s="112">
        <v>10.5</v>
      </c>
      <c r="AE12" s="116">
        <f t="shared" si="1"/>
        <v>-7.475449999999974</v>
      </c>
      <c r="AF12" s="168">
        <f>MIN(AE12:AE14)</f>
        <v>-7.475449999999974</v>
      </c>
      <c r="AG12" s="174" t="s">
        <v>65</v>
      </c>
      <c r="AH12" s="110"/>
    </row>
    <row r="13" spans="1:33" s="3" customFormat="1" ht="11.25">
      <c r="A13" s="193"/>
      <c r="B13" s="49" t="s">
        <v>73</v>
      </c>
      <c r="C13" s="43" t="s">
        <v>4</v>
      </c>
      <c r="D13" s="43"/>
      <c r="E13" s="43"/>
      <c r="F13" s="45">
        <f>G13+H13</f>
        <v>8.120000000000001</v>
      </c>
      <c r="G13" s="45">
        <v>2.26</v>
      </c>
      <c r="H13" s="45">
        <v>5.86</v>
      </c>
      <c r="I13" s="45"/>
      <c r="J13" s="45"/>
      <c r="K13" s="45">
        <f aca="true" t="shared" si="2" ref="K13:K58">F13-I13</f>
        <v>8.120000000000001</v>
      </c>
      <c r="L13" s="43">
        <v>0</v>
      </c>
      <c r="M13" s="45">
        <v>10.5</v>
      </c>
      <c r="N13" s="43">
        <f>M13-F13</f>
        <v>2.379999999999999</v>
      </c>
      <c r="O13" s="196"/>
      <c r="P13" s="199"/>
      <c r="Q13" s="110"/>
      <c r="R13" s="177"/>
      <c r="S13" s="139" t="s">
        <v>73</v>
      </c>
      <c r="T13" s="112" t="s">
        <v>4</v>
      </c>
      <c r="U13" s="112"/>
      <c r="V13" s="120"/>
      <c r="W13" s="131">
        <f>F13+V42+V24/2+V27/2</f>
        <v>15.554949999999975</v>
      </c>
      <c r="X13" s="131"/>
      <c r="Y13" s="131"/>
      <c r="Z13" s="113"/>
      <c r="AA13" s="113"/>
      <c r="AB13" s="116">
        <f aca="true" t="shared" si="3" ref="AB13:AB68">W13-Z13</f>
        <v>15.554949999999975</v>
      </c>
      <c r="AC13" s="112">
        <v>0</v>
      </c>
      <c r="AD13" s="113">
        <v>10.5</v>
      </c>
      <c r="AE13" s="116">
        <f>AD13-W13</f>
        <v>-5.054949999999975</v>
      </c>
      <c r="AF13" s="169"/>
      <c r="AG13" s="171"/>
    </row>
    <row r="14" spans="1:33" s="3" customFormat="1" ht="11.25">
      <c r="A14" s="194"/>
      <c r="B14" s="49" t="s">
        <v>74</v>
      </c>
      <c r="C14" s="43" t="s">
        <v>4</v>
      </c>
      <c r="D14" s="43"/>
      <c r="E14" s="43"/>
      <c r="F14" s="45">
        <f aca="true" t="shared" si="4" ref="F14:F78">G14+H14</f>
        <v>1.97</v>
      </c>
      <c r="G14" s="45">
        <v>0.7</v>
      </c>
      <c r="H14" s="45">
        <v>1.27</v>
      </c>
      <c r="I14" s="45"/>
      <c r="J14" s="45"/>
      <c r="K14" s="45">
        <f t="shared" si="2"/>
        <v>1.97</v>
      </c>
      <c r="L14" s="43">
        <v>0</v>
      </c>
      <c r="M14" s="45">
        <v>10.5</v>
      </c>
      <c r="N14" s="43">
        <f>M14-K14-L14</f>
        <v>8.53</v>
      </c>
      <c r="O14" s="197"/>
      <c r="P14" s="200"/>
      <c r="Q14" s="110"/>
      <c r="R14" s="178"/>
      <c r="S14" s="139" t="s">
        <v>74</v>
      </c>
      <c r="T14" s="112" t="s">
        <v>4</v>
      </c>
      <c r="U14" s="112"/>
      <c r="V14" s="115">
        <v>0.45050000000000023</v>
      </c>
      <c r="W14" s="131">
        <f aca="true" t="shared" si="5" ref="W14:W36">V14+F14</f>
        <v>2.4205</v>
      </c>
      <c r="X14" s="131"/>
      <c r="Y14" s="131"/>
      <c r="Z14" s="113"/>
      <c r="AA14" s="113"/>
      <c r="AB14" s="116">
        <f t="shared" si="3"/>
        <v>2.4205</v>
      </c>
      <c r="AC14" s="112">
        <v>0</v>
      </c>
      <c r="AD14" s="113">
        <v>10.5</v>
      </c>
      <c r="AE14" s="116">
        <f>AD14-AB14-AC14</f>
        <v>8.0795</v>
      </c>
      <c r="AF14" s="170"/>
      <c r="AG14" s="172"/>
    </row>
    <row r="15" spans="1:34" s="3" customFormat="1" ht="11.25">
      <c r="A15" s="83">
        <v>7</v>
      </c>
      <c r="B15" s="48" t="s">
        <v>75</v>
      </c>
      <c r="C15" s="43" t="s">
        <v>7</v>
      </c>
      <c r="D15" s="43">
        <v>1.6</v>
      </c>
      <c r="E15" s="43">
        <v>1.6</v>
      </c>
      <c r="F15" s="45">
        <f t="shared" si="4"/>
        <v>1.31</v>
      </c>
      <c r="G15" s="45">
        <v>0.82</v>
      </c>
      <c r="H15" s="45">
        <v>0.49</v>
      </c>
      <c r="I15" s="45"/>
      <c r="J15" s="43"/>
      <c r="K15" s="43">
        <f>F15-I15</f>
        <v>1.31</v>
      </c>
      <c r="L15" s="43">
        <v>0</v>
      </c>
      <c r="M15" s="43">
        <v>1.68</v>
      </c>
      <c r="N15" s="43">
        <f>M15-L15-K15</f>
        <v>0.3699999999999999</v>
      </c>
      <c r="O15" s="92">
        <f aca="true" t="shared" si="6" ref="O15:O36">N15</f>
        <v>0.3699999999999999</v>
      </c>
      <c r="P15" s="160" t="s">
        <v>66</v>
      </c>
      <c r="Q15" s="110"/>
      <c r="R15" s="111">
        <v>7</v>
      </c>
      <c r="S15" s="118" t="s">
        <v>75</v>
      </c>
      <c r="T15" s="112" t="s">
        <v>7</v>
      </c>
      <c r="U15" s="6"/>
      <c r="V15" s="120">
        <v>0.7380000000000002</v>
      </c>
      <c r="W15" s="116">
        <f t="shared" si="5"/>
        <v>2.048</v>
      </c>
      <c r="X15" s="5"/>
      <c r="Y15" s="5"/>
      <c r="Z15" s="113"/>
      <c r="AA15" s="112"/>
      <c r="AB15" s="116">
        <f>W15-Z15</f>
        <v>2.048</v>
      </c>
      <c r="AC15" s="112">
        <v>0</v>
      </c>
      <c r="AD15" s="112">
        <v>1.68</v>
      </c>
      <c r="AE15" s="119">
        <f>AD15-AC15-AB15</f>
        <v>-0.3680000000000001</v>
      </c>
      <c r="AF15" s="136">
        <f aca="true" t="shared" si="7" ref="AF15:AF36">AE15</f>
        <v>-0.3680000000000001</v>
      </c>
      <c r="AG15" s="113" t="s">
        <v>65</v>
      </c>
      <c r="AH15" s="110"/>
    </row>
    <row r="16" spans="1:33" s="3" customFormat="1" ht="11.25">
      <c r="A16" s="83">
        <v>8</v>
      </c>
      <c r="B16" s="48" t="s">
        <v>76</v>
      </c>
      <c r="C16" s="43" t="s">
        <v>14</v>
      </c>
      <c r="D16" s="43">
        <v>40</v>
      </c>
      <c r="E16" s="43">
        <v>40</v>
      </c>
      <c r="F16" s="45">
        <f t="shared" si="4"/>
        <v>34.91</v>
      </c>
      <c r="G16" s="45">
        <v>15.54</v>
      </c>
      <c r="H16" s="45">
        <v>19.37</v>
      </c>
      <c r="I16" s="45">
        <v>2.338</v>
      </c>
      <c r="J16" s="43">
        <v>120</v>
      </c>
      <c r="K16" s="43">
        <f>F16-I16</f>
        <v>32.571999999999996</v>
      </c>
      <c r="L16" s="43">
        <v>0</v>
      </c>
      <c r="M16" s="43">
        <v>42</v>
      </c>
      <c r="N16" s="43">
        <f>M16-L16-K16</f>
        <v>9.428000000000004</v>
      </c>
      <c r="O16" s="92">
        <f t="shared" si="6"/>
        <v>9.428000000000004</v>
      </c>
      <c r="P16" s="160" t="s">
        <v>66</v>
      </c>
      <c r="Q16" s="110"/>
      <c r="R16" s="83">
        <v>8</v>
      </c>
      <c r="S16" s="48" t="s">
        <v>76</v>
      </c>
      <c r="T16" s="50" t="s">
        <v>14</v>
      </c>
      <c r="U16" s="6"/>
      <c r="V16" s="51">
        <v>3.2076409999999984</v>
      </c>
      <c r="W16" s="75">
        <f t="shared" si="5"/>
        <v>38.11764099999999</v>
      </c>
      <c r="X16" s="5"/>
      <c r="Y16" s="5"/>
      <c r="Z16" s="45">
        <v>2.338</v>
      </c>
      <c r="AA16" s="43">
        <v>120</v>
      </c>
      <c r="AB16" s="5">
        <f>W16-Z16</f>
        <v>35.77964099999999</v>
      </c>
      <c r="AC16" s="6">
        <v>0</v>
      </c>
      <c r="AD16" s="50">
        <v>42</v>
      </c>
      <c r="AE16" s="23">
        <f>AD16-AC16-AB16</f>
        <v>6.220359000000009</v>
      </c>
      <c r="AF16" s="17">
        <f t="shared" si="7"/>
        <v>6.220359000000009</v>
      </c>
      <c r="AG16" s="58" t="s">
        <v>66</v>
      </c>
    </row>
    <row r="17" spans="1:33" s="3" customFormat="1" ht="11.25">
      <c r="A17" s="83">
        <v>9</v>
      </c>
      <c r="B17" s="48" t="s">
        <v>77</v>
      </c>
      <c r="C17" s="43" t="s">
        <v>17</v>
      </c>
      <c r="D17" s="43">
        <v>4</v>
      </c>
      <c r="E17" s="43">
        <v>4</v>
      </c>
      <c r="F17" s="45">
        <f t="shared" si="4"/>
        <v>2.0300000000000002</v>
      </c>
      <c r="G17" s="79">
        <v>0.75</v>
      </c>
      <c r="H17" s="79">
        <v>1.28</v>
      </c>
      <c r="I17" s="45">
        <v>0.554</v>
      </c>
      <c r="J17" s="43">
        <v>120</v>
      </c>
      <c r="K17" s="43">
        <f t="shared" si="2"/>
        <v>1.4760000000000002</v>
      </c>
      <c r="L17" s="43">
        <v>0</v>
      </c>
      <c r="M17" s="45">
        <v>4.2</v>
      </c>
      <c r="N17" s="43">
        <f>M17-L17-K17</f>
        <v>2.724</v>
      </c>
      <c r="O17" s="92">
        <f t="shared" si="6"/>
        <v>2.724</v>
      </c>
      <c r="P17" s="160" t="s">
        <v>66</v>
      </c>
      <c r="Q17" s="110"/>
      <c r="R17" s="83">
        <v>9</v>
      </c>
      <c r="S17" s="48" t="s">
        <v>77</v>
      </c>
      <c r="T17" s="50" t="s">
        <v>17</v>
      </c>
      <c r="U17" s="6"/>
      <c r="V17" s="51">
        <v>0.7390000000000003</v>
      </c>
      <c r="W17" s="75">
        <f t="shared" si="5"/>
        <v>2.7690000000000006</v>
      </c>
      <c r="X17" s="5"/>
      <c r="Y17" s="5"/>
      <c r="Z17" s="45">
        <v>0.554</v>
      </c>
      <c r="AA17" s="43">
        <v>120</v>
      </c>
      <c r="AB17" s="5">
        <f t="shared" si="3"/>
        <v>2.2150000000000007</v>
      </c>
      <c r="AC17" s="6">
        <v>0</v>
      </c>
      <c r="AD17" s="58">
        <v>4.2</v>
      </c>
      <c r="AE17" s="23">
        <f>AD17-AC17-AB17</f>
        <v>1.9849999999999994</v>
      </c>
      <c r="AF17" s="17">
        <f t="shared" si="7"/>
        <v>1.9849999999999994</v>
      </c>
      <c r="AG17" s="58" t="s">
        <v>66</v>
      </c>
    </row>
    <row r="18" spans="1:34" s="3" customFormat="1" ht="11.25">
      <c r="A18" s="83">
        <v>10</v>
      </c>
      <c r="B18" s="48" t="s">
        <v>78</v>
      </c>
      <c r="C18" s="43" t="s">
        <v>17</v>
      </c>
      <c r="D18" s="43">
        <v>4</v>
      </c>
      <c r="E18" s="43">
        <v>4</v>
      </c>
      <c r="F18" s="45">
        <f t="shared" si="4"/>
        <v>3.42</v>
      </c>
      <c r="G18" s="45">
        <v>1.62</v>
      </c>
      <c r="H18" s="45">
        <v>1.8</v>
      </c>
      <c r="I18" s="45"/>
      <c r="J18" s="43"/>
      <c r="K18" s="43">
        <f t="shared" si="2"/>
        <v>3.42</v>
      </c>
      <c r="L18" s="43">
        <v>0</v>
      </c>
      <c r="M18" s="45">
        <v>4.2</v>
      </c>
      <c r="N18" s="43">
        <f>M18-L18-K18</f>
        <v>0.7800000000000002</v>
      </c>
      <c r="O18" s="92">
        <f t="shared" si="6"/>
        <v>0.7800000000000002</v>
      </c>
      <c r="P18" s="160" t="s">
        <v>66</v>
      </c>
      <c r="Q18" s="140"/>
      <c r="R18" s="111">
        <v>10</v>
      </c>
      <c r="S18" s="118" t="s">
        <v>78</v>
      </c>
      <c r="T18" s="112" t="s">
        <v>17</v>
      </c>
      <c r="U18" s="40"/>
      <c r="V18" s="120">
        <v>2.0509999999999984</v>
      </c>
      <c r="W18" s="116">
        <f t="shared" si="5"/>
        <v>5.470999999999998</v>
      </c>
      <c r="X18" s="5"/>
      <c r="Y18" s="5"/>
      <c r="Z18" s="113"/>
      <c r="AA18" s="112"/>
      <c r="AB18" s="112">
        <f t="shared" si="3"/>
        <v>5.470999999999998</v>
      </c>
      <c r="AC18" s="112">
        <v>0</v>
      </c>
      <c r="AD18" s="113">
        <v>4.2</v>
      </c>
      <c r="AE18" s="119">
        <f>AD18-AC18-AB18</f>
        <v>-1.2709999999999981</v>
      </c>
      <c r="AF18" s="121">
        <f t="shared" si="7"/>
        <v>-1.2709999999999981</v>
      </c>
      <c r="AG18" s="113" t="s">
        <v>65</v>
      </c>
      <c r="AH18" s="110"/>
    </row>
    <row r="19" spans="1:33" s="3" customFormat="1" ht="11.25">
      <c r="A19" s="93">
        <v>11</v>
      </c>
      <c r="B19" s="48" t="s">
        <v>79</v>
      </c>
      <c r="C19" s="43" t="s">
        <v>8</v>
      </c>
      <c r="D19" s="43">
        <v>6.3</v>
      </c>
      <c r="E19" s="43">
        <v>6.3</v>
      </c>
      <c r="F19" s="45">
        <f t="shared" si="4"/>
        <v>4.12</v>
      </c>
      <c r="G19" s="45">
        <v>1.46</v>
      </c>
      <c r="H19" s="45">
        <v>2.66</v>
      </c>
      <c r="I19" s="45"/>
      <c r="J19" s="43"/>
      <c r="K19" s="43">
        <f t="shared" si="2"/>
        <v>4.12</v>
      </c>
      <c r="L19" s="43">
        <v>0</v>
      </c>
      <c r="M19" s="45">
        <v>6.62</v>
      </c>
      <c r="N19" s="43">
        <f aca="true" t="shared" si="8" ref="N19:N36">M19-L19-K19</f>
        <v>2.5</v>
      </c>
      <c r="O19" s="92">
        <f t="shared" si="6"/>
        <v>2.5</v>
      </c>
      <c r="P19" s="160" t="s">
        <v>66</v>
      </c>
      <c r="Q19" s="140"/>
      <c r="R19" s="93">
        <v>11</v>
      </c>
      <c r="S19" s="48" t="s">
        <v>79</v>
      </c>
      <c r="T19" s="50" t="s">
        <v>8</v>
      </c>
      <c r="U19" s="6"/>
      <c r="V19" s="51">
        <v>0.12060000000000001</v>
      </c>
      <c r="W19" s="75">
        <f t="shared" si="5"/>
        <v>4.2406</v>
      </c>
      <c r="X19" s="5"/>
      <c r="Y19" s="5"/>
      <c r="Z19" s="45"/>
      <c r="AA19" s="43"/>
      <c r="AB19" s="5">
        <f t="shared" si="3"/>
        <v>4.2406</v>
      </c>
      <c r="AC19" s="6">
        <v>0</v>
      </c>
      <c r="AD19" s="58">
        <v>6.62</v>
      </c>
      <c r="AE19" s="23">
        <f aca="true" t="shared" si="9" ref="AE19:AE36">AD19-AC19-AB19</f>
        <v>2.3794000000000004</v>
      </c>
      <c r="AF19" s="17">
        <f t="shared" si="7"/>
        <v>2.3794000000000004</v>
      </c>
      <c r="AG19" s="58" t="s">
        <v>66</v>
      </c>
    </row>
    <row r="20" spans="1:33" s="3" customFormat="1" ht="11.25">
      <c r="A20" s="83">
        <v>12</v>
      </c>
      <c r="B20" s="48" t="s">
        <v>80</v>
      </c>
      <c r="C20" s="43" t="s">
        <v>17</v>
      </c>
      <c r="D20" s="43">
        <v>4</v>
      </c>
      <c r="E20" s="43">
        <v>4</v>
      </c>
      <c r="F20" s="45">
        <f t="shared" si="4"/>
        <v>1.9699999999999998</v>
      </c>
      <c r="G20" s="94">
        <v>1.13</v>
      </c>
      <c r="H20" s="94">
        <v>0.84</v>
      </c>
      <c r="I20" s="45"/>
      <c r="J20" s="43"/>
      <c r="K20" s="43">
        <f t="shared" si="2"/>
        <v>1.9699999999999998</v>
      </c>
      <c r="L20" s="43">
        <v>0</v>
      </c>
      <c r="M20" s="45">
        <v>4.2</v>
      </c>
      <c r="N20" s="43">
        <f t="shared" si="8"/>
        <v>2.2300000000000004</v>
      </c>
      <c r="O20" s="92">
        <f t="shared" si="6"/>
        <v>2.2300000000000004</v>
      </c>
      <c r="P20" s="160" t="s">
        <v>66</v>
      </c>
      <c r="Q20" s="140"/>
      <c r="R20" s="83">
        <v>12</v>
      </c>
      <c r="S20" s="48" t="s">
        <v>80</v>
      </c>
      <c r="T20" s="50" t="s">
        <v>17</v>
      </c>
      <c r="U20" s="6"/>
      <c r="V20" s="51">
        <v>0.06</v>
      </c>
      <c r="W20" s="75">
        <f t="shared" si="5"/>
        <v>2.03</v>
      </c>
      <c r="X20" s="5"/>
      <c r="Y20" s="5"/>
      <c r="Z20" s="45"/>
      <c r="AA20" s="43"/>
      <c r="AB20" s="5">
        <f t="shared" si="3"/>
        <v>2.03</v>
      </c>
      <c r="AC20" s="6">
        <v>0</v>
      </c>
      <c r="AD20" s="58">
        <v>4.2</v>
      </c>
      <c r="AE20" s="23">
        <f t="shared" si="9"/>
        <v>2.1700000000000004</v>
      </c>
      <c r="AF20" s="17">
        <f t="shared" si="7"/>
        <v>2.1700000000000004</v>
      </c>
      <c r="AG20" s="58" t="s">
        <v>66</v>
      </c>
    </row>
    <row r="21" spans="1:33" s="3" customFormat="1" ht="11.25">
      <c r="A21" s="83">
        <v>13</v>
      </c>
      <c r="B21" s="48" t="s">
        <v>81</v>
      </c>
      <c r="C21" s="43" t="s">
        <v>7</v>
      </c>
      <c r="D21" s="43">
        <v>1.6</v>
      </c>
      <c r="E21" s="43">
        <v>1.6</v>
      </c>
      <c r="F21" s="45">
        <f t="shared" si="4"/>
        <v>0.71</v>
      </c>
      <c r="G21" s="45">
        <v>0.61</v>
      </c>
      <c r="H21" s="45">
        <v>0.1</v>
      </c>
      <c r="I21" s="45"/>
      <c r="J21" s="43"/>
      <c r="K21" s="43">
        <f t="shared" si="2"/>
        <v>0.71</v>
      </c>
      <c r="L21" s="43">
        <v>0</v>
      </c>
      <c r="M21" s="43">
        <v>1.68</v>
      </c>
      <c r="N21" s="43">
        <f t="shared" si="8"/>
        <v>0.97</v>
      </c>
      <c r="O21" s="92">
        <f t="shared" si="6"/>
        <v>0.97</v>
      </c>
      <c r="P21" s="160" t="s">
        <v>66</v>
      </c>
      <c r="Q21" s="140"/>
      <c r="R21" s="83">
        <v>13</v>
      </c>
      <c r="S21" s="48" t="s">
        <v>81</v>
      </c>
      <c r="T21" s="50" t="s">
        <v>7</v>
      </c>
      <c r="U21" s="6"/>
      <c r="V21" s="51">
        <v>0.067</v>
      </c>
      <c r="W21" s="75">
        <f t="shared" si="5"/>
        <v>0.7769999999999999</v>
      </c>
      <c r="X21" s="5"/>
      <c r="Y21" s="5"/>
      <c r="Z21" s="45"/>
      <c r="AA21" s="43"/>
      <c r="AB21" s="6">
        <f t="shared" si="3"/>
        <v>0.7769999999999999</v>
      </c>
      <c r="AC21" s="6">
        <v>0</v>
      </c>
      <c r="AD21" s="50">
        <v>1.68</v>
      </c>
      <c r="AE21" s="22">
        <f t="shared" si="9"/>
        <v>0.903</v>
      </c>
      <c r="AF21" s="18">
        <f t="shared" si="7"/>
        <v>0.903</v>
      </c>
      <c r="AG21" s="58" t="s">
        <v>66</v>
      </c>
    </row>
    <row r="22" spans="1:33" s="3" customFormat="1" ht="11.25">
      <c r="A22" s="83">
        <v>14</v>
      </c>
      <c r="B22" s="48" t="s">
        <v>82</v>
      </c>
      <c r="C22" s="43" t="s">
        <v>17</v>
      </c>
      <c r="D22" s="43">
        <v>4</v>
      </c>
      <c r="E22" s="43">
        <v>4</v>
      </c>
      <c r="F22" s="45">
        <f t="shared" si="4"/>
        <v>1.17</v>
      </c>
      <c r="G22" s="45">
        <v>0.36</v>
      </c>
      <c r="H22" s="45">
        <v>0.81</v>
      </c>
      <c r="I22" s="45"/>
      <c r="J22" s="43"/>
      <c r="K22" s="43">
        <f t="shared" si="2"/>
        <v>1.17</v>
      </c>
      <c r="L22" s="43">
        <v>0</v>
      </c>
      <c r="M22" s="45">
        <v>4.2</v>
      </c>
      <c r="N22" s="43">
        <f t="shared" si="8"/>
        <v>3.0300000000000002</v>
      </c>
      <c r="O22" s="92">
        <f t="shared" si="6"/>
        <v>3.0300000000000002</v>
      </c>
      <c r="P22" s="160" t="s">
        <v>66</v>
      </c>
      <c r="Q22" s="140"/>
      <c r="R22" s="83">
        <v>14</v>
      </c>
      <c r="S22" s="48" t="s">
        <v>82</v>
      </c>
      <c r="T22" s="50" t="s">
        <v>17</v>
      </c>
      <c r="U22" s="6"/>
      <c r="V22" s="51">
        <v>2.307399999999998</v>
      </c>
      <c r="W22" s="75">
        <f t="shared" si="5"/>
        <v>3.477399999999998</v>
      </c>
      <c r="X22" s="5"/>
      <c r="Y22" s="5"/>
      <c r="Z22" s="45"/>
      <c r="AA22" s="43"/>
      <c r="AB22" s="5">
        <f t="shared" si="3"/>
        <v>3.477399999999998</v>
      </c>
      <c r="AC22" s="6">
        <v>0</v>
      </c>
      <c r="AD22" s="58">
        <v>4.2</v>
      </c>
      <c r="AE22" s="23">
        <f t="shared" si="9"/>
        <v>0.7226000000000021</v>
      </c>
      <c r="AF22" s="18">
        <f t="shared" si="7"/>
        <v>0.7226000000000021</v>
      </c>
      <c r="AG22" s="58" t="s">
        <v>66</v>
      </c>
    </row>
    <row r="23" spans="1:33" s="3" customFormat="1" ht="11.25">
      <c r="A23" s="83">
        <v>15</v>
      </c>
      <c r="B23" s="48" t="s">
        <v>83</v>
      </c>
      <c r="C23" s="43" t="s">
        <v>25</v>
      </c>
      <c r="D23" s="43">
        <v>4</v>
      </c>
      <c r="E23" s="43">
        <v>2.5</v>
      </c>
      <c r="F23" s="45">
        <f t="shared" si="4"/>
        <v>2.5300000000000002</v>
      </c>
      <c r="G23" s="45">
        <v>1.21</v>
      </c>
      <c r="H23" s="45">
        <v>1.32</v>
      </c>
      <c r="I23" s="45"/>
      <c r="J23" s="43"/>
      <c r="K23" s="43">
        <f t="shared" si="2"/>
        <v>2.5300000000000002</v>
      </c>
      <c r="L23" s="43">
        <v>0</v>
      </c>
      <c r="M23" s="45">
        <v>2.63</v>
      </c>
      <c r="N23" s="43">
        <f t="shared" si="8"/>
        <v>0.09999999999999964</v>
      </c>
      <c r="O23" s="92">
        <f t="shared" si="6"/>
        <v>0.09999999999999964</v>
      </c>
      <c r="P23" s="160" t="s">
        <v>66</v>
      </c>
      <c r="Q23" s="140"/>
      <c r="R23" s="83">
        <v>15</v>
      </c>
      <c r="S23" s="48" t="s">
        <v>83</v>
      </c>
      <c r="T23" s="50" t="s">
        <v>25</v>
      </c>
      <c r="U23" s="40"/>
      <c r="V23" s="51">
        <v>0.066</v>
      </c>
      <c r="W23" s="75">
        <f t="shared" si="5"/>
        <v>2.596</v>
      </c>
      <c r="X23" s="5"/>
      <c r="Y23" s="5"/>
      <c r="Z23" s="45"/>
      <c r="AA23" s="43"/>
      <c r="AB23" s="6">
        <f t="shared" si="3"/>
        <v>2.596</v>
      </c>
      <c r="AC23" s="6">
        <v>0</v>
      </c>
      <c r="AD23" s="58">
        <v>2.63</v>
      </c>
      <c r="AE23" s="22">
        <f t="shared" si="9"/>
        <v>0.03399999999999981</v>
      </c>
      <c r="AF23" s="18">
        <f t="shared" si="7"/>
        <v>0.03399999999999981</v>
      </c>
      <c r="AG23" s="58" t="s">
        <v>66</v>
      </c>
    </row>
    <row r="24" spans="1:33" s="3" customFormat="1" ht="11.25">
      <c r="A24" s="83">
        <v>16</v>
      </c>
      <c r="B24" s="48" t="s">
        <v>84</v>
      </c>
      <c r="C24" s="43" t="s">
        <v>5</v>
      </c>
      <c r="D24" s="43">
        <v>2.5</v>
      </c>
      <c r="E24" s="43">
        <v>2.5</v>
      </c>
      <c r="F24" s="45">
        <f t="shared" si="4"/>
        <v>2.21</v>
      </c>
      <c r="G24" s="45">
        <v>1.04</v>
      </c>
      <c r="H24" s="45">
        <v>1.17</v>
      </c>
      <c r="I24" s="45">
        <v>0.139</v>
      </c>
      <c r="J24" s="43">
        <v>120</v>
      </c>
      <c r="K24" s="43">
        <f t="shared" si="2"/>
        <v>2.0709999999999997</v>
      </c>
      <c r="L24" s="43">
        <v>0</v>
      </c>
      <c r="M24" s="45">
        <v>2.63</v>
      </c>
      <c r="N24" s="43">
        <f t="shared" si="8"/>
        <v>0.5590000000000002</v>
      </c>
      <c r="O24" s="92">
        <f t="shared" si="6"/>
        <v>0.5590000000000002</v>
      </c>
      <c r="P24" s="160" t="s">
        <v>66</v>
      </c>
      <c r="Q24" s="140"/>
      <c r="R24" s="83">
        <v>16</v>
      </c>
      <c r="S24" s="48" t="s">
        <v>84</v>
      </c>
      <c r="T24" s="50" t="s">
        <v>5</v>
      </c>
      <c r="U24" s="6"/>
      <c r="V24" s="51">
        <v>0.15700000000000003</v>
      </c>
      <c r="W24" s="75">
        <f>V24+F24</f>
        <v>2.367</v>
      </c>
      <c r="X24" s="5"/>
      <c r="Y24" s="5"/>
      <c r="Z24" s="45">
        <v>0.139</v>
      </c>
      <c r="AA24" s="43">
        <v>120</v>
      </c>
      <c r="AB24" s="6">
        <f t="shared" si="3"/>
        <v>2.2279999999999998</v>
      </c>
      <c r="AC24" s="6">
        <v>0</v>
      </c>
      <c r="AD24" s="58">
        <v>2.63</v>
      </c>
      <c r="AE24" s="22">
        <f t="shared" si="9"/>
        <v>0.40200000000000014</v>
      </c>
      <c r="AF24" s="18">
        <f t="shared" si="7"/>
        <v>0.40200000000000014</v>
      </c>
      <c r="AG24" s="58" t="s">
        <v>66</v>
      </c>
    </row>
    <row r="25" spans="1:33" s="3" customFormat="1" ht="11.25">
      <c r="A25" s="83">
        <v>17</v>
      </c>
      <c r="B25" s="48" t="s">
        <v>85</v>
      </c>
      <c r="C25" s="43" t="s">
        <v>5</v>
      </c>
      <c r="D25" s="43">
        <v>2.5</v>
      </c>
      <c r="E25" s="43">
        <v>2.5</v>
      </c>
      <c r="F25" s="45">
        <f t="shared" si="4"/>
        <v>0.66</v>
      </c>
      <c r="G25" s="45">
        <v>0.34</v>
      </c>
      <c r="H25" s="45">
        <v>0.32</v>
      </c>
      <c r="I25" s="45">
        <v>0.329</v>
      </c>
      <c r="J25" s="43">
        <v>120</v>
      </c>
      <c r="K25" s="43">
        <f t="shared" si="2"/>
        <v>0.331</v>
      </c>
      <c r="L25" s="43">
        <v>0</v>
      </c>
      <c r="M25" s="45">
        <v>2.63</v>
      </c>
      <c r="N25" s="43">
        <f t="shared" si="8"/>
        <v>2.299</v>
      </c>
      <c r="O25" s="92">
        <f t="shared" si="6"/>
        <v>2.299</v>
      </c>
      <c r="P25" s="160" t="s">
        <v>66</v>
      </c>
      <c r="Q25" s="140"/>
      <c r="R25" s="83">
        <v>17</v>
      </c>
      <c r="S25" s="48" t="s">
        <v>85</v>
      </c>
      <c r="T25" s="50" t="s">
        <v>5</v>
      </c>
      <c r="U25" s="6"/>
      <c r="V25" s="51">
        <v>0.071</v>
      </c>
      <c r="W25" s="75">
        <f t="shared" si="5"/>
        <v>0.731</v>
      </c>
      <c r="X25" s="5"/>
      <c r="Y25" s="5"/>
      <c r="Z25" s="45">
        <v>0.329</v>
      </c>
      <c r="AA25" s="43">
        <v>120</v>
      </c>
      <c r="AB25" s="6">
        <f t="shared" si="3"/>
        <v>0.40199999999999997</v>
      </c>
      <c r="AC25" s="6">
        <v>0</v>
      </c>
      <c r="AD25" s="58">
        <v>2.63</v>
      </c>
      <c r="AE25" s="22">
        <f t="shared" si="9"/>
        <v>2.2279999999999998</v>
      </c>
      <c r="AF25" s="18">
        <f t="shared" si="7"/>
        <v>2.2279999999999998</v>
      </c>
      <c r="AG25" s="58" t="s">
        <v>66</v>
      </c>
    </row>
    <row r="26" spans="1:33" s="3" customFormat="1" ht="11.25">
      <c r="A26" s="83">
        <v>18</v>
      </c>
      <c r="B26" s="48" t="s">
        <v>86</v>
      </c>
      <c r="C26" s="43" t="s">
        <v>17</v>
      </c>
      <c r="D26" s="43">
        <v>4</v>
      </c>
      <c r="E26" s="43">
        <v>4</v>
      </c>
      <c r="F26" s="45">
        <f t="shared" si="4"/>
        <v>2.6100000000000003</v>
      </c>
      <c r="G26" s="45">
        <v>1.11</v>
      </c>
      <c r="H26" s="45">
        <v>1.5</v>
      </c>
      <c r="I26" s="45">
        <v>0.312</v>
      </c>
      <c r="J26" s="43">
        <v>120</v>
      </c>
      <c r="K26" s="43">
        <f t="shared" si="2"/>
        <v>2.2980000000000005</v>
      </c>
      <c r="L26" s="43">
        <v>0</v>
      </c>
      <c r="M26" s="45">
        <v>4.2</v>
      </c>
      <c r="N26" s="43">
        <f t="shared" si="8"/>
        <v>1.9019999999999997</v>
      </c>
      <c r="O26" s="92">
        <f t="shared" si="6"/>
        <v>1.9019999999999997</v>
      </c>
      <c r="P26" s="160" t="s">
        <v>66</v>
      </c>
      <c r="Q26" s="140"/>
      <c r="R26" s="83">
        <v>18</v>
      </c>
      <c r="S26" s="48" t="s">
        <v>86</v>
      </c>
      <c r="T26" s="50" t="s">
        <v>17</v>
      </c>
      <c r="U26" s="6"/>
      <c r="V26" s="51">
        <v>0.6170000000000002</v>
      </c>
      <c r="W26" s="75">
        <f t="shared" si="5"/>
        <v>3.2270000000000003</v>
      </c>
      <c r="X26" s="5"/>
      <c r="Y26" s="5"/>
      <c r="Z26" s="45">
        <v>0.312</v>
      </c>
      <c r="AA26" s="43">
        <v>120</v>
      </c>
      <c r="AB26" s="6">
        <f t="shared" si="3"/>
        <v>2.9150000000000005</v>
      </c>
      <c r="AC26" s="6">
        <v>0</v>
      </c>
      <c r="AD26" s="58">
        <v>4.2</v>
      </c>
      <c r="AE26" s="22">
        <f t="shared" si="9"/>
        <v>1.2849999999999997</v>
      </c>
      <c r="AF26" s="18">
        <f t="shared" si="7"/>
        <v>1.2849999999999997</v>
      </c>
      <c r="AG26" s="58" t="s">
        <v>66</v>
      </c>
    </row>
    <row r="27" spans="1:34" s="3" customFormat="1" ht="11.25">
      <c r="A27" s="83">
        <v>19</v>
      </c>
      <c r="B27" s="48" t="s">
        <v>87</v>
      </c>
      <c r="C27" s="43" t="s">
        <v>17</v>
      </c>
      <c r="D27" s="43">
        <v>4</v>
      </c>
      <c r="E27" s="43">
        <v>4</v>
      </c>
      <c r="F27" s="45">
        <f t="shared" si="4"/>
        <v>2.87</v>
      </c>
      <c r="G27" s="45">
        <v>1.2</v>
      </c>
      <c r="H27" s="45">
        <v>1.67</v>
      </c>
      <c r="I27" s="45">
        <v>0.866</v>
      </c>
      <c r="J27" s="43">
        <v>120</v>
      </c>
      <c r="K27" s="43">
        <f t="shared" si="2"/>
        <v>2.004</v>
      </c>
      <c r="L27" s="43">
        <v>0</v>
      </c>
      <c r="M27" s="45">
        <v>4.2</v>
      </c>
      <c r="N27" s="43">
        <f t="shared" si="8"/>
        <v>2.196</v>
      </c>
      <c r="O27" s="92">
        <f t="shared" si="6"/>
        <v>2.196</v>
      </c>
      <c r="P27" s="160" t="s">
        <v>66</v>
      </c>
      <c r="Q27" s="140"/>
      <c r="R27" s="111">
        <v>19</v>
      </c>
      <c r="S27" s="118" t="s">
        <v>87</v>
      </c>
      <c r="T27" s="112" t="s">
        <v>17</v>
      </c>
      <c r="U27" s="6"/>
      <c r="V27" s="120">
        <v>4.544899999999991</v>
      </c>
      <c r="W27" s="116">
        <f t="shared" si="5"/>
        <v>7.414899999999991</v>
      </c>
      <c r="X27" s="5"/>
      <c r="Y27" s="5"/>
      <c r="Z27" s="113">
        <v>0.866</v>
      </c>
      <c r="AA27" s="112">
        <v>120</v>
      </c>
      <c r="AB27" s="116">
        <f t="shared" si="3"/>
        <v>6.548899999999992</v>
      </c>
      <c r="AC27" s="112">
        <v>0</v>
      </c>
      <c r="AD27" s="113">
        <v>4.2</v>
      </c>
      <c r="AE27" s="126">
        <f t="shared" si="9"/>
        <v>-2.3488999999999916</v>
      </c>
      <c r="AF27" s="121">
        <f t="shared" si="7"/>
        <v>-2.3488999999999916</v>
      </c>
      <c r="AG27" s="113" t="s">
        <v>65</v>
      </c>
      <c r="AH27" s="110"/>
    </row>
    <row r="28" spans="1:33" s="3" customFormat="1" ht="11.25">
      <c r="A28" s="83">
        <v>20</v>
      </c>
      <c r="B28" s="48" t="s">
        <v>88</v>
      </c>
      <c r="C28" s="43" t="s">
        <v>8</v>
      </c>
      <c r="D28" s="43">
        <v>6.3</v>
      </c>
      <c r="E28" s="43">
        <v>6.3</v>
      </c>
      <c r="F28" s="45">
        <f t="shared" si="4"/>
        <v>2.56</v>
      </c>
      <c r="G28" s="45">
        <v>2.25</v>
      </c>
      <c r="H28" s="45">
        <v>0.31</v>
      </c>
      <c r="I28" s="45"/>
      <c r="J28" s="43"/>
      <c r="K28" s="43">
        <f t="shared" si="2"/>
        <v>2.56</v>
      </c>
      <c r="L28" s="43">
        <v>0</v>
      </c>
      <c r="M28" s="45">
        <v>6.62</v>
      </c>
      <c r="N28" s="43">
        <f t="shared" si="8"/>
        <v>4.0600000000000005</v>
      </c>
      <c r="O28" s="92">
        <f t="shared" si="6"/>
        <v>4.0600000000000005</v>
      </c>
      <c r="P28" s="160" t="s">
        <v>66</v>
      </c>
      <c r="Q28" s="140"/>
      <c r="R28" s="83">
        <v>20</v>
      </c>
      <c r="S28" s="48" t="s">
        <v>88</v>
      </c>
      <c r="T28" s="50" t="s">
        <v>8</v>
      </c>
      <c r="U28" s="6"/>
      <c r="V28" s="51">
        <v>0</v>
      </c>
      <c r="W28" s="75">
        <f t="shared" si="5"/>
        <v>2.56</v>
      </c>
      <c r="X28" s="5"/>
      <c r="Y28" s="5"/>
      <c r="Z28" s="45"/>
      <c r="AA28" s="43"/>
      <c r="AB28" s="6">
        <f t="shared" si="3"/>
        <v>2.56</v>
      </c>
      <c r="AC28" s="6">
        <v>0</v>
      </c>
      <c r="AD28" s="58">
        <v>6.62</v>
      </c>
      <c r="AE28" s="22">
        <f t="shared" si="9"/>
        <v>4.0600000000000005</v>
      </c>
      <c r="AF28" s="18">
        <f t="shared" si="7"/>
        <v>4.0600000000000005</v>
      </c>
      <c r="AG28" s="58" t="s">
        <v>66</v>
      </c>
    </row>
    <row r="29" spans="1:33" s="3" customFormat="1" ht="11.25">
      <c r="A29" s="83">
        <v>21</v>
      </c>
      <c r="B29" s="48" t="s">
        <v>89</v>
      </c>
      <c r="C29" s="43" t="s">
        <v>9</v>
      </c>
      <c r="D29" s="43">
        <v>16</v>
      </c>
      <c r="E29" s="43">
        <v>16</v>
      </c>
      <c r="F29" s="45">
        <f t="shared" si="4"/>
        <v>7.07</v>
      </c>
      <c r="G29" s="45">
        <v>4.28</v>
      </c>
      <c r="H29" s="45">
        <v>2.79</v>
      </c>
      <c r="I29" s="45"/>
      <c r="J29" s="43"/>
      <c r="K29" s="43">
        <f t="shared" si="2"/>
        <v>7.07</v>
      </c>
      <c r="L29" s="43">
        <v>0</v>
      </c>
      <c r="M29" s="45">
        <v>16.8</v>
      </c>
      <c r="N29" s="43">
        <f t="shared" si="8"/>
        <v>9.73</v>
      </c>
      <c r="O29" s="92">
        <f t="shared" si="6"/>
        <v>9.73</v>
      </c>
      <c r="P29" s="160" t="s">
        <v>66</v>
      </c>
      <c r="Q29" s="140"/>
      <c r="R29" s="83">
        <v>21</v>
      </c>
      <c r="S29" s="48" t="s">
        <v>89</v>
      </c>
      <c r="T29" s="50" t="s">
        <v>9</v>
      </c>
      <c r="U29" s="6"/>
      <c r="V29" s="51">
        <v>3.3361195999999995</v>
      </c>
      <c r="W29" s="75">
        <f t="shared" si="5"/>
        <v>10.4061196</v>
      </c>
      <c r="X29" s="5"/>
      <c r="Y29" s="5"/>
      <c r="Z29" s="45"/>
      <c r="AA29" s="43"/>
      <c r="AB29" s="5">
        <f t="shared" si="3"/>
        <v>10.4061196</v>
      </c>
      <c r="AC29" s="6">
        <v>0</v>
      </c>
      <c r="AD29" s="58">
        <v>16.8</v>
      </c>
      <c r="AE29" s="23">
        <f t="shared" si="9"/>
        <v>6.3938804000000005</v>
      </c>
      <c r="AF29" s="17">
        <f t="shared" si="7"/>
        <v>6.3938804000000005</v>
      </c>
      <c r="AG29" s="58" t="s">
        <v>66</v>
      </c>
    </row>
    <row r="30" spans="1:33" s="3" customFormat="1" ht="11.25">
      <c r="A30" s="83">
        <v>22</v>
      </c>
      <c r="B30" s="48" t="s">
        <v>90</v>
      </c>
      <c r="C30" s="43" t="s">
        <v>7</v>
      </c>
      <c r="D30" s="43">
        <v>1.6</v>
      </c>
      <c r="E30" s="43">
        <v>1.6</v>
      </c>
      <c r="F30" s="45">
        <f t="shared" si="4"/>
        <v>1.59</v>
      </c>
      <c r="G30" s="45">
        <v>0.56</v>
      </c>
      <c r="H30" s="45">
        <v>1.03</v>
      </c>
      <c r="I30" s="45">
        <v>1.039</v>
      </c>
      <c r="J30" s="43">
        <v>120</v>
      </c>
      <c r="K30" s="43">
        <f t="shared" si="2"/>
        <v>0.5510000000000002</v>
      </c>
      <c r="L30" s="43">
        <v>0</v>
      </c>
      <c r="M30" s="43">
        <v>1.68</v>
      </c>
      <c r="N30" s="43">
        <f t="shared" si="8"/>
        <v>1.1289999999999998</v>
      </c>
      <c r="O30" s="92">
        <f t="shared" si="6"/>
        <v>1.1289999999999998</v>
      </c>
      <c r="P30" s="160" t="s">
        <v>66</v>
      </c>
      <c r="Q30" s="140"/>
      <c r="R30" s="83">
        <v>22</v>
      </c>
      <c r="S30" s="48" t="s">
        <v>90</v>
      </c>
      <c r="T30" s="50" t="s">
        <v>7</v>
      </c>
      <c r="U30" s="6"/>
      <c r="V30" s="51">
        <v>0.5120000000000002</v>
      </c>
      <c r="W30" s="75">
        <f t="shared" si="5"/>
        <v>2.1020000000000003</v>
      </c>
      <c r="X30" s="5"/>
      <c r="Y30" s="5"/>
      <c r="Z30" s="45">
        <v>1.039</v>
      </c>
      <c r="AA30" s="43">
        <v>120</v>
      </c>
      <c r="AB30" s="6">
        <f t="shared" si="3"/>
        <v>1.0630000000000004</v>
      </c>
      <c r="AC30" s="6">
        <v>0</v>
      </c>
      <c r="AD30" s="50">
        <v>1.68</v>
      </c>
      <c r="AE30" s="22">
        <f t="shared" si="9"/>
        <v>0.6169999999999995</v>
      </c>
      <c r="AF30" s="17">
        <f t="shared" si="7"/>
        <v>0.6169999999999995</v>
      </c>
      <c r="AG30" s="58" t="s">
        <v>66</v>
      </c>
    </row>
    <row r="31" spans="1:33" s="3" customFormat="1" ht="11.25">
      <c r="A31" s="42">
        <v>23</v>
      </c>
      <c r="B31" s="48" t="s">
        <v>91</v>
      </c>
      <c r="C31" s="43" t="s">
        <v>9</v>
      </c>
      <c r="D31" s="43">
        <v>16</v>
      </c>
      <c r="E31" s="43">
        <v>16</v>
      </c>
      <c r="F31" s="45">
        <f t="shared" si="4"/>
        <v>5.51</v>
      </c>
      <c r="G31" s="45">
        <v>1.77</v>
      </c>
      <c r="H31" s="45">
        <v>3.74</v>
      </c>
      <c r="I31" s="45">
        <v>1.932</v>
      </c>
      <c r="J31" s="43">
        <v>120</v>
      </c>
      <c r="K31" s="43">
        <f t="shared" si="2"/>
        <v>3.578</v>
      </c>
      <c r="L31" s="43">
        <v>0</v>
      </c>
      <c r="M31" s="45">
        <v>16.8</v>
      </c>
      <c r="N31" s="43">
        <f t="shared" si="8"/>
        <v>13.222000000000001</v>
      </c>
      <c r="O31" s="92">
        <f t="shared" si="6"/>
        <v>13.222000000000001</v>
      </c>
      <c r="P31" s="160" t="s">
        <v>66</v>
      </c>
      <c r="Q31" s="140"/>
      <c r="R31" s="42">
        <v>23</v>
      </c>
      <c r="S31" s="48" t="s">
        <v>91</v>
      </c>
      <c r="T31" s="50" t="s">
        <v>9</v>
      </c>
      <c r="U31" s="6"/>
      <c r="V31" s="51">
        <v>0.3913000000000001</v>
      </c>
      <c r="W31" s="75">
        <f t="shared" si="5"/>
        <v>5.9013</v>
      </c>
      <c r="X31" s="5"/>
      <c r="Y31" s="5"/>
      <c r="Z31" s="45">
        <v>1.932</v>
      </c>
      <c r="AA31" s="43">
        <v>120</v>
      </c>
      <c r="AB31" s="6">
        <f t="shared" si="3"/>
        <v>3.9693</v>
      </c>
      <c r="AC31" s="6">
        <v>0</v>
      </c>
      <c r="AD31" s="58">
        <v>16.8</v>
      </c>
      <c r="AE31" s="22">
        <f t="shared" si="9"/>
        <v>12.8307</v>
      </c>
      <c r="AF31" s="17">
        <f t="shared" si="7"/>
        <v>12.8307</v>
      </c>
      <c r="AG31" s="58" t="s">
        <v>66</v>
      </c>
    </row>
    <row r="32" spans="1:33" s="3" customFormat="1" ht="11.25">
      <c r="A32" s="42">
        <v>24</v>
      </c>
      <c r="B32" s="48" t="s">
        <v>92</v>
      </c>
      <c r="C32" s="43" t="s">
        <v>8</v>
      </c>
      <c r="D32" s="43">
        <v>6.3</v>
      </c>
      <c r="E32" s="43">
        <v>6.3</v>
      </c>
      <c r="F32" s="45">
        <f t="shared" si="4"/>
        <v>4.87</v>
      </c>
      <c r="G32" s="45">
        <v>2.91</v>
      </c>
      <c r="H32" s="45">
        <v>1.96</v>
      </c>
      <c r="I32" s="45">
        <v>1.386</v>
      </c>
      <c r="J32" s="43">
        <v>120</v>
      </c>
      <c r="K32" s="43">
        <f>F32-I32</f>
        <v>3.484</v>
      </c>
      <c r="L32" s="43">
        <v>0</v>
      </c>
      <c r="M32" s="45">
        <v>6.62</v>
      </c>
      <c r="N32" s="43">
        <f t="shared" si="8"/>
        <v>3.136</v>
      </c>
      <c r="O32" s="92">
        <f t="shared" si="6"/>
        <v>3.136</v>
      </c>
      <c r="P32" s="160" t="s">
        <v>66</v>
      </c>
      <c r="Q32" s="140"/>
      <c r="R32" s="42">
        <v>24</v>
      </c>
      <c r="S32" s="48" t="s">
        <v>92</v>
      </c>
      <c r="T32" s="50" t="s">
        <v>8</v>
      </c>
      <c r="U32" s="6"/>
      <c r="V32" s="51">
        <v>0.6865000000000003</v>
      </c>
      <c r="W32" s="75">
        <f t="shared" si="5"/>
        <v>5.556500000000001</v>
      </c>
      <c r="X32" s="5"/>
      <c r="Y32" s="5"/>
      <c r="Z32" s="45">
        <v>1.386</v>
      </c>
      <c r="AA32" s="43">
        <v>120</v>
      </c>
      <c r="AB32" s="5">
        <f>W32-Z32</f>
        <v>4.1705000000000005</v>
      </c>
      <c r="AC32" s="6">
        <v>0</v>
      </c>
      <c r="AD32" s="58">
        <v>6.62</v>
      </c>
      <c r="AE32" s="23">
        <f t="shared" si="9"/>
        <v>2.4494999999999996</v>
      </c>
      <c r="AF32" s="17">
        <f t="shared" si="7"/>
        <v>2.4494999999999996</v>
      </c>
      <c r="AG32" s="58" t="s">
        <v>66</v>
      </c>
    </row>
    <row r="33" spans="1:33" s="3" customFormat="1" ht="11.25">
      <c r="A33" s="42">
        <v>25</v>
      </c>
      <c r="B33" s="48" t="s">
        <v>93</v>
      </c>
      <c r="C33" s="43" t="s">
        <v>5</v>
      </c>
      <c r="D33" s="43">
        <v>2.5</v>
      </c>
      <c r="E33" s="43">
        <v>2.5</v>
      </c>
      <c r="F33" s="45">
        <f t="shared" si="4"/>
        <v>1.23</v>
      </c>
      <c r="G33" s="45">
        <v>0.7</v>
      </c>
      <c r="H33" s="45">
        <v>0.53</v>
      </c>
      <c r="I33" s="45"/>
      <c r="J33" s="43"/>
      <c r="K33" s="43">
        <f>F33-I33</f>
        <v>1.23</v>
      </c>
      <c r="L33" s="43">
        <v>0</v>
      </c>
      <c r="M33" s="45">
        <v>2.63</v>
      </c>
      <c r="N33" s="43">
        <f t="shared" si="8"/>
        <v>1.4</v>
      </c>
      <c r="O33" s="92">
        <f t="shared" si="6"/>
        <v>1.4</v>
      </c>
      <c r="P33" s="160" t="s">
        <v>66</v>
      </c>
      <c r="Q33" s="140"/>
      <c r="R33" s="42">
        <v>25</v>
      </c>
      <c r="S33" s="48" t="s">
        <v>93</v>
      </c>
      <c r="T33" s="50" t="s">
        <v>5</v>
      </c>
      <c r="U33" s="6"/>
      <c r="V33" s="51">
        <v>0.4530000000000002</v>
      </c>
      <c r="W33" s="75">
        <f t="shared" si="5"/>
        <v>1.6830000000000003</v>
      </c>
      <c r="X33" s="5"/>
      <c r="Y33" s="5"/>
      <c r="Z33" s="45"/>
      <c r="AA33" s="43"/>
      <c r="AB33" s="6">
        <f>W33-Z33</f>
        <v>1.6830000000000003</v>
      </c>
      <c r="AC33" s="6">
        <v>0</v>
      </c>
      <c r="AD33" s="58">
        <v>2.63</v>
      </c>
      <c r="AE33" s="22">
        <f t="shared" si="9"/>
        <v>0.9469999999999996</v>
      </c>
      <c r="AF33" s="18">
        <f t="shared" si="7"/>
        <v>0.9469999999999996</v>
      </c>
      <c r="AG33" s="58" t="s">
        <v>66</v>
      </c>
    </row>
    <row r="34" spans="1:34" s="3" customFormat="1" ht="11.25">
      <c r="A34" s="42">
        <v>26</v>
      </c>
      <c r="B34" s="48" t="s">
        <v>94</v>
      </c>
      <c r="C34" s="43" t="s">
        <v>4</v>
      </c>
      <c r="D34" s="43">
        <v>10</v>
      </c>
      <c r="E34" s="43">
        <v>10</v>
      </c>
      <c r="F34" s="45">
        <f t="shared" si="4"/>
        <v>9.72</v>
      </c>
      <c r="G34" s="45">
        <v>2.85</v>
      </c>
      <c r="H34" s="45">
        <v>6.87</v>
      </c>
      <c r="I34" s="45"/>
      <c r="J34" s="43"/>
      <c r="K34" s="43">
        <f t="shared" si="2"/>
        <v>9.72</v>
      </c>
      <c r="L34" s="43">
        <v>0</v>
      </c>
      <c r="M34" s="45">
        <v>10.5</v>
      </c>
      <c r="N34" s="43">
        <f t="shared" si="8"/>
        <v>0.7799999999999994</v>
      </c>
      <c r="O34" s="92">
        <f t="shared" si="6"/>
        <v>0.7799999999999994</v>
      </c>
      <c r="P34" s="160" t="s">
        <v>66</v>
      </c>
      <c r="Q34" s="140"/>
      <c r="R34" s="125">
        <v>26</v>
      </c>
      <c r="S34" s="118" t="s">
        <v>94</v>
      </c>
      <c r="T34" s="112" t="s">
        <v>4</v>
      </c>
      <c r="U34" s="6"/>
      <c r="V34" s="120">
        <v>1.205248</v>
      </c>
      <c r="W34" s="116">
        <f t="shared" si="5"/>
        <v>10.925248</v>
      </c>
      <c r="X34" s="5"/>
      <c r="Y34" s="5"/>
      <c r="Z34" s="113"/>
      <c r="AA34" s="112"/>
      <c r="AB34" s="116">
        <f t="shared" si="3"/>
        <v>10.925248</v>
      </c>
      <c r="AC34" s="112">
        <v>0</v>
      </c>
      <c r="AD34" s="113">
        <v>10.5</v>
      </c>
      <c r="AE34" s="126">
        <f t="shared" si="9"/>
        <v>-0.42524799999999985</v>
      </c>
      <c r="AF34" s="121">
        <f t="shared" si="7"/>
        <v>-0.42524799999999985</v>
      </c>
      <c r="AG34" s="113" t="s">
        <v>65</v>
      </c>
      <c r="AH34" s="110"/>
    </row>
    <row r="35" spans="1:33" s="3" customFormat="1" ht="11.25">
      <c r="A35" s="42">
        <v>27</v>
      </c>
      <c r="B35" s="48" t="s">
        <v>95</v>
      </c>
      <c r="C35" s="43" t="s">
        <v>14</v>
      </c>
      <c r="D35" s="43">
        <v>40</v>
      </c>
      <c r="E35" s="43">
        <v>40</v>
      </c>
      <c r="F35" s="45">
        <f t="shared" si="4"/>
        <v>31.830000000000002</v>
      </c>
      <c r="G35" s="45">
        <v>18.69</v>
      </c>
      <c r="H35" s="45">
        <v>13.14</v>
      </c>
      <c r="I35" s="45"/>
      <c r="J35" s="43"/>
      <c r="K35" s="43">
        <f t="shared" si="2"/>
        <v>31.830000000000002</v>
      </c>
      <c r="L35" s="43">
        <v>0</v>
      </c>
      <c r="M35" s="43">
        <v>42</v>
      </c>
      <c r="N35" s="43">
        <f t="shared" si="8"/>
        <v>10.169999999999998</v>
      </c>
      <c r="O35" s="92">
        <f t="shared" si="6"/>
        <v>10.169999999999998</v>
      </c>
      <c r="P35" s="160" t="s">
        <v>66</v>
      </c>
      <c r="Q35" s="140"/>
      <c r="R35" s="42">
        <v>27</v>
      </c>
      <c r="S35" s="48" t="s">
        <v>95</v>
      </c>
      <c r="T35" s="50" t="s">
        <v>14</v>
      </c>
      <c r="U35" s="6"/>
      <c r="V35" s="51">
        <v>3.1569366299999997</v>
      </c>
      <c r="W35" s="75">
        <f t="shared" si="5"/>
        <v>34.98693663</v>
      </c>
      <c r="X35" s="5"/>
      <c r="Y35" s="5"/>
      <c r="Z35" s="45"/>
      <c r="AA35" s="43"/>
      <c r="AB35" s="5">
        <f t="shared" si="3"/>
        <v>34.98693663</v>
      </c>
      <c r="AC35" s="6">
        <v>0</v>
      </c>
      <c r="AD35" s="50">
        <v>42</v>
      </c>
      <c r="AE35" s="23">
        <f t="shared" si="9"/>
        <v>7.013063369999998</v>
      </c>
      <c r="AF35" s="17">
        <f t="shared" si="7"/>
        <v>7.013063369999998</v>
      </c>
      <c r="AG35" s="58" t="s">
        <v>66</v>
      </c>
    </row>
    <row r="36" spans="1:33" s="3" customFormat="1" ht="11.25">
      <c r="A36" s="42">
        <v>28</v>
      </c>
      <c r="B36" s="48" t="s">
        <v>96</v>
      </c>
      <c r="C36" s="43" t="s">
        <v>7</v>
      </c>
      <c r="D36" s="43">
        <v>1.6</v>
      </c>
      <c r="E36" s="43">
        <v>1.6</v>
      </c>
      <c r="F36" s="45">
        <f t="shared" si="4"/>
        <v>0.30000000000000004</v>
      </c>
      <c r="G36" s="45">
        <v>0.07</v>
      </c>
      <c r="H36" s="45">
        <v>0.23</v>
      </c>
      <c r="I36" s="45">
        <v>0.052</v>
      </c>
      <c r="J36" s="45">
        <v>120</v>
      </c>
      <c r="K36" s="43">
        <f t="shared" si="2"/>
        <v>0.24800000000000005</v>
      </c>
      <c r="L36" s="43">
        <v>0</v>
      </c>
      <c r="M36" s="43">
        <v>1.68</v>
      </c>
      <c r="N36" s="43">
        <f t="shared" si="8"/>
        <v>1.432</v>
      </c>
      <c r="O36" s="92">
        <f t="shared" si="6"/>
        <v>1.432</v>
      </c>
      <c r="P36" s="160" t="s">
        <v>66</v>
      </c>
      <c r="Q36" s="140"/>
      <c r="R36" s="42">
        <v>28</v>
      </c>
      <c r="S36" s="48" t="s">
        <v>96</v>
      </c>
      <c r="T36" s="50" t="s">
        <v>7</v>
      </c>
      <c r="U36" s="6"/>
      <c r="V36" s="51">
        <v>0.03</v>
      </c>
      <c r="W36" s="75">
        <f t="shared" si="5"/>
        <v>0.33000000000000007</v>
      </c>
      <c r="X36" s="5"/>
      <c r="Y36" s="5"/>
      <c r="Z36" s="45">
        <v>0.052</v>
      </c>
      <c r="AA36" s="45">
        <v>120</v>
      </c>
      <c r="AB36" s="6">
        <f t="shared" si="3"/>
        <v>0.2780000000000001</v>
      </c>
      <c r="AC36" s="6">
        <v>0</v>
      </c>
      <c r="AD36" s="50">
        <v>1.68</v>
      </c>
      <c r="AE36" s="22">
        <f t="shared" si="9"/>
        <v>1.402</v>
      </c>
      <c r="AF36" s="17">
        <f t="shared" si="7"/>
        <v>1.402</v>
      </c>
      <c r="AG36" s="58" t="s">
        <v>66</v>
      </c>
    </row>
    <row r="37" spans="1:33" s="3" customFormat="1" ht="22.5">
      <c r="A37" s="192">
        <v>29</v>
      </c>
      <c r="B37" s="87" t="s">
        <v>97</v>
      </c>
      <c r="C37" s="43" t="s">
        <v>33</v>
      </c>
      <c r="D37" s="43">
        <v>20</v>
      </c>
      <c r="E37" s="43">
        <v>16</v>
      </c>
      <c r="F37" s="45">
        <f>F38+F39</f>
        <v>10.56</v>
      </c>
      <c r="G37" s="43"/>
      <c r="H37" s="43"/>
      <c r="I37" s="43">
        <f>SUM(I38:I39)</f>
        <v>0.021</v>
      </c>
      <c r="J37" s="43">
        <v>120</v>
      </c>
      <c r="K37" s="45">
        <f t="shared" si="2"/>
        <v>10.539</v>
      </c>
      <c r="L37" s="43">
        <v>0</v>
      </c>
      <c r="M37" s="43">
        <v>16.8</v>
      </c>
      <c r="N37" s="43">
        <f>M37-K37-L37</f>
        <v>6.261000000000001</v>
      </c>
      <c r="O37" s="195">
        <f>MIN(N37:N39)</f>
        <v>6.261000000000001</v>
      </c>
      <c r="P37" s="198" t="s">
        <v>66</v>
      </c>
      <c r="Q37" s="140"/>
      <c r="R37" s="192">
        <v>29</v>
      </c>
      <c r="S37" s="87" t="s">
        <v>97</v>
      </c>
      <c r="T37" s="50" t="s">
        <v>33</v>
      </c>
      <c r="U37" s="40"/>
      <c r="V37" s="80"/>
      <c r="W37" s="75">
        <f>W38+W39</f>
        <v>12.7765</v>
      </c>
      <c r="X37" s="5"/>
      <c r="Y37" s="5"/>
      <c r="Z37" s="43">
        <f>SUM(Z38:Z39)</f>
        <v>0.021</v>
      </c>
      <c r="AA37" s="43">
        <v>120</v>
      </c>
      <c r="AB37" s="5">
        <f t="shared" si="3"/>
        <v>12.7555</v>
      </c>
      <c r="AC37" s="6">
        <v>0</v>
      </c>
      <c r="AD37" s="50">
        <v>16.8</v>
      </c>
      <c r="AE37" s="5">
        <f>AD37-AB37-AC37</f>
        <v>4.044500000000001</v>
      </c>
      <c r="AF37" s="89">
        <f>MIN(AE37:AE39)</f>
        <v>4.044500000000001</v>
      </c>
      <c r="AG37" s="165" t="s">
        <v>66</v>
      </c>
    </row>
    <row r="38" spans="1:33" s="3" customFormat="1" ht="11.25">
      <c r="A38" s="193"/>
      <c r="B38" s="49" t="s">
        <v>73</v>
      </c>
      <c r="C38" s="43" t="s">
        <v>33</v>
      </c>
      <c r="D38" s="43"/>
      <c r="E38" s="43"/>
      <c r="F38" s="45">
        <f t="shared" si="4"/>
        <v>7.470000000000001</v>
      </c>
      <c r="G38" s="45">
        <v>3.95</v>
      </c>
      <c r="H38" s="45">
        <v>3.52</v>
      </c>
      <c r="I38" s="45"/>
      <c r="J38" s="45"/>
      <c r="K38" s="45">
        <f t="shared" si="2"/>
        <v>7.470000000000001</v>
      </c>
      <c r="L38" s="43">
        <v>0</v>
      </c>
      <c r="M38" s="45">
        <v>16.8</v>
      </c>
      <c r="N38" s="43">
        <f>M38-F38</f>
        <v>9.33</v>
      </c>
      <c r="O38" s="196"/>
      <c r="P38" s="199"/>
      <c r="Q38" s="140"/>
      <c r="R38" s="193"/>
      <c r="S38" s="49" t="s">
        <v>73</v>
      </c>
      <c r="T38" s="50" t="s">
        <v>33</v>
      </c>
      <c r="U38" s="40"/>
      <c r="V38" s="81"/>
      <c r="W38" s="47">
        <f>F38+V23+V73+V26/2</f>
        <v>9.3115</v>
      </c>
      <c r="X38" s="4"/>
      <c r="Y38" s="4"/>
      <c r="Z38" s="45"/>
      <c r="AA38" s="45"/>
      <c r="AB38" s="5">
        <f t="shared" si="3"/>
        <v>9.3115</v>
      </c>
      <c r="AC38" s="6">
        <v>0</v>
      </c>
      <c r="AD38" s="58">
        <v>16.8</v>
      </c>
      <c r="AE38" s="5">
        <f>AD38-W38</f>
        <v>7.4885</v>
      </c>
      <c r="AF38" s="90"/>
      <c r="AG38" s="166"/>
    </row>
    <row r="39" spans="1:33" s="3" customFormat="1" ht="11.25">
      <c r="A39" s="194"/>
      <c r="B39" s="49" t="s">
        <v>74</v>
      </c>
      <c r="C39" s="43" t="s">
        <v>33</v>
      </c>
      <c r="D39" s="43"/>
      <c r="E39" s="43"/>
      <c r="F39" s="45">
        <f t="shared" si="4"/>
        <v>3.09</v>
      </c>
      <c r="G39" s="45">
        <v>2.1</v>
      </c>
      <c r="H39" s="45">
        <v>0.99</v>
      </c>
      <c r="I39" s="45">
        <v>0.021</v>
      </c>
      <c r="J39" s="45">
        <v>120</v>
      </c>
      <c r="K39" s="45">
        <f t="shared" si="2"/>
        <v>3.069</v>
      </c>
      <c r="L39" s="43">
        <v>0</v>
      </c>
      <c r="M39" s="45">
        <v>16.8</v>
      </c>
      <c r="N39" s="43">
        <f>M39-K39-L39</f>
        <v>13.731000000000002</v>
      </c>
      <c r="O39" s="197"/>
      <c r="P39" s="200"/>
      <c r="Q39" s="140"/>
      <c r="R39" s="194"/>
      <c r="S39" s="49" t="s">
        <v>74</v>
      </c>
      <c r="T39" s="50" t="s">
        <v>33</v>
      </c>
      <c r="U39" s="40"/>
      <c r="V39" s="52">
        <v>0.3750000000000001</v>
      </c>
      <c r="W39" s="47">
        <f aca="true" t="shared" si="10" ref="W39:W44">V39+F39</f>
        <v>3.465</v>
      </c>
      <c r="X39" s="4"/>
      <c r="Y39" s="4"/>
      <c r="Z39" s="45">
        <v>0.021</v>
      </c>
      <c r="AA39" s="45">
        <v>120</v>
      </c>
      <c r="AB39" s="6">
        <f t="shared" si="3"/>
        <v>3.444</v>
      </c>
      <c r="AC39" s="6">
        <v>0</v>
      </c>
      <c r="AD39" s="58">
        <v>16.8</v>
      </c>
      <c r="AE39" s="6">
        <f>AD39-AB39-AC39</f>
        <v>13.356000000000002</v>
      </c>
      <c r="AF39" s="202"/>
      <c r="AG39" s="167"/>
    </row>
    <row r="40" spans="1:33" s="3" customFormat="1" ht="11.25">
      <c r="A40" s="83">
        <v>30</v>
      </c>
      <c r="B40" s="48" t="s">
        <v>98</v>
      </c>
      <c r="C40" s="43" t="s">
        <v>5</v>
      </c>
      <c r="D40" s="43">
        <v>2.5</v>
      </c>
      <c r="E40" s="43">
        <v>2.5</v>
      </c>
      <c r="F40" s="45">
        <f t="shared" si="4"/>
        <v>2.48</v>
      </c>
      <c r="G40" s="45">
        <v>0.68</v>
      </c>
      <c r="H40" s="45">
        <v>1.8</v>
      </c>
      <c r="I40" s="45">
        <v>0.242</v>
      </c>
      <c r="J40" s="43">
        <v>120</v>
      </c>
      <c r="K40" s="43">
        <f t="shared" si="2"/>
        <v>2.238</v>
      </c>
      <c r="L40" s="43">
        <v>0</v>
      </c>
      <c r="M40" s="45">
        <v>2.63</v>
      </c>
      <c r="N40" s="43">
        <f>M40-L40-K40</f>
        <v>0.3919999999999999</v>
      </c>
      <c r="O40" s="92">
        <f>N40</f>
        <v>0.3919999999999999</v>
      </c>
      <c r="P40" s="160" t="s">
        <v>66</v>
      </c>
      <c r="Q40" s="140"/>
      <c r="R40" s="83">
        <v>30</v>
      </c>
      <c r="S40" s="48" t="s">
        <v>98</v>
      </c>
      <c r="T40" s="50" t="s">
        <v>5</v>
      </c>
      <c r="U40" s="6"/>
      <c r="V40" s="51">
        <v>0.10599999999999998</v>
      </c>
      <c r="W40" s="75">
        <f t="shared" si="10"/>
        <v>2.586</v>
      </c>
      <c r="X40" s="5"/>
      <c r="Y40" s="5"/>
      <c r="Z40" s="45">
        <v>0.242</v>
      </c>
      <c r="AA40" s="43">
        <v>120</v>
      </c>
      <c r="AB40" s="6">
        <f t="shared" si="3"/>
        <v>2.344</v>
      </c>
      <c r="AC40" s="6">
        <v>0</v>
      </c>
      <c r="AD40" s="58">
        <v>2.63</v>
      </c>
      <c r="AE40" s="22">
        <f>AD40-AC40-AB40</f>
        <v>0.28600000000000003</v>
      </c>
      <c r="AF40" s="18">
        <f>AE40</f>
        <v>0.28600000000000003</v>
      </c>
      <c r="AG40" s="58" t="s">
        <v>66</v>
      </c>
    </row>
    <row r="41" spans="1:33" s="3" customFormat="1" ht="11.25">
      <c r="A41" s="83">
        <f>A40+1</f>
        <v>31</v>
      </c>
      <c r="B41" s="48" t="s">
        <v>99</v>
      </c>
      <c r="C41" s="43" t="s">
        <v>4</v>
      </c>
      <c r="D41" s="43">
        <v>10</v>
      </c>
      <c r="E41" s="43">
        <v>10</v>
      </c>
      <c r="F41" s="45">
        <f t="shared" si="4"/>
        <v>7.08</v>
      </c>
      <c r="G41" s="45">
        <v>4.29</v>
      </c>
      <c r="H41" s="45">
        <v>2.79</v>
      </c>
      <c r="I41" s="45">
        <v>1.212</v>
      </c>
      <c r="J41" s="43">
        <v>120</v>
      </c>
      <c r="K41" s="43">
        <f t="shared" si="2"/>
        <v>5.868</v>
      </c>
      <c r="L41" s="43">
        <v>0</v>
      </c>
      <c r="M41" s="45">
        <v>10.5</v>
      </c>
      <c r="N41" s="43">
        <f>M41-L41-K41</f>
        <v>4.632</v>
      </c>
      <c r="O41" s="92">
        <f>N41</f>
        <v>4.632</v>
      </c>
      <c r="P41" s="160" t="s">
        <v>66</v>
      </c>
      <c r="Q41" s="140"/>
      <c r="R41" s="83">
        <f>R40+1</f>
        <v>31</v>
      </c>
      <c r="S41" s="48" t="s">
        <v>99</v>
      </c>
      <c r="T41" s="50" t="s">
        <v>4</v>
      </c>
      <c r="U41" s="6"/>
      <c r="V41" s="51">
        <v>0.8870000000000007</v>
      </c>
      <c r="W41" s="75">
        <f t="shared" si="10"/>
        <v>7.9670000000000005</v>
      </c>
      <c r="X41" s="5"/>
      <c r="Y41" s="5"/>
      <c r="Z41" s="45">
        <v>1.212</v>
      </c>
      <c r="AA41" s="43">
        <v>120</v>
      </c>
      <c r="AB41" s="5">
        <f t="shared" si="3"/>
        <v>6.755000000000001</v>
      </c>
      <c r="AC41" s="6">
        <v>0</v>
      </c>
      <c r="AD41" s="58">
        <v>10.5</v>
      </c>
      <c r="AE41" s="23">
        <f>AD41-AC41-AB41</f>
        <v>3.744999999999999</v>
      </c>
      <c r="AF41" s="17">
        <f>AE41</f>
        <v>3.744999999999999</v>
      </c>
      <c r="AG41" s="58" t="s">
        <v>66</v>
      </c>
    </row>
    <row r="42" spans="1:34" s="3" customFormat="1" ht="11.25">
      <c r="A42" s="83">
        <f>A41+1</f>
        <v>32</v>
      </c>
      <c r="B42" s="48" t="s">
        <v>100</v>
      </c>
      <c r="C42" s="43" t="s">
        <v>8</v>
      </c>
      <c r="D42" s="43">
        <v>6.3</v>
      </c>
      <c r="E42" s="43">
        <v>6.3</v>
      </c>
      <c r="F42" s="45">
        <f t="shared" si="4"/>
        <v>5.85</v>
      </c>
      <c r="G42" s="45">
        <v>2.1</v>
      </c>
      <c r="H42" s="45">
        <v>3.75</v>
      </c>
      <c r="I42" s="45">
        <v>2.338</v>
      </c>
      <c r="J42" s="45">
        <v>120</v>
      </c>
      <c r="K42" s="43">
        <f t="shared" si="2"/>
        <v>3.5119999999999996</v>
      </c>
      <c r="L42" s="43">
        <v>0</v>
      </c>
      <c r="M42" s="45">
        <v>6.62</v>
      </c>
      <c r="N42" s="43">
        <f>M42-L42-K42</f>
        <v>3.1080000000000005</v>
      </c>
      <c r="O42" s="92">
        <f>N42</f>
        <v>3.1080000000000005</v>
      </c>
      <c r="P42" s="160" t="s">
        <v>66</v>
      </c>
      <c r="Q42" s="140"/>
      <c r="R42" s="111">
        <f>R41+1</f>
        <v>32</v>
      </c>
      <c r="S42" s="118" t="s">
        <v>100</v>
      </c>
      <c r="T42" s="112" t="s">
        <v>8</v>
      </c>
      <c r="U42" s="6"/>
      <c r="V42" s="120">
        <v>5.083999999999977</v>
      </c>
      <c r="W42" s="116">
        <f t="shared" si="10"/>
        <v>10.933999999999976</v>
      </c>
      <c r="X42" s="5"/>
      <c r="Y42" s="5"/>
      <c r="Z42" s="113">
        <v>2.338</v>
      </c>
      <c r="AA42" s="113">
        <v>120</v>
      </c>
      <c r="AB42" s="116">
        <f t="shared" si="3"/>
        <v>8.595999999999975</v>
      </c>
      <c r="AC42" s="112">
        <v>0</v>
      </c>
      <c r="AD42" s="113">
        <v>6.62</v>
      </c>
      <c r="AE42" s="126">
        <f>AD42-AC42-AB42</f>
        <v>-1.975999999999975</v>
      </c>
      <c r="AF42" s="121">
        <f>AE42</f>
        <v>-1.975999999999975</v>
      </c>
      <c r="AG42" s="113" t="s">
        <v>65</v>
      </c>
      <c r="AH42" s="110"/>
    </row>
    <row r="43" spans="1:36" s="114" customFormat="1" ht="11.25">
      <c r="A43" s="111">
        <f>A42+1</f>
        <v>33</v>
      </c>
      <c r="B43" s="118" t="s">
        <v>101</v>
      </c>
      <c r="C43" s="112" t="s">
        <v>4</v>
      </c>
      <c r="D43" s="43">
        <v>10</v>
      </c>
      <c r="E43" s="43">
        <v>10</v>
      </c>
      <c r="F43" s="113">
        <f t="shared" si="4"/>
        <v>11.17</v>
      </c>
      <c r="G43" s="45">
        <v>5.47</v>
      </c>
      <c r="H43" s="45">
        <v>5.7</v>
      </c>
      <c r="I43" s="113"/>
      <c r="J43" s="112"/>
      <c r="K43" s="112">
        <f t="shared" si="2"/>
        <v>11.17</v>
      </c>
      <c r="L43" s="112">
        <v>0</v>
      </c>
      <c r="M43" s="113">
        <v>10.5</v>
      </c>
      <c r="N43" s="112">
        <f>M43-L43-K43</f>
        <v>-0.6699999999999999</v>
      </c>
      <c r="O43" s="119">
        <f>N43</f>
        <v>-0.6699999999999999</v>
      </c>
      <c r="P43" s="113" t="s">
        <v>65</v>
      </c>
      <c r="Q43" s="140"/>
      <c r="R43" s="111">
        <f>R42+1</f>
        <v>33</v>
      </c>
      <c r="S43" s="118" t="s">
        <v>101</v>
      </c>
      <c r="T43" s="112" t="s">
        <v>4</v>
      </c>
      <c r="U43" s="6"/>
      <c r="V43" s="120">
        <v>2.0033699999999968</v>
      </c>
      <c r="W43" s="116">
        <f t="shared" si="10"/>
        <v>13.173369999999997</v>
      </c>
      <c r="X43" s="5"/>
      <c r="Y43" s="5"/>
      <c r="Z43" s="113"/>
      <c r="AA43" s="112"/>
      <c r="AB43" s="112">
        <f t="shared" si="3"/>
        <v>13.173369999999997</v>
      </c>
      <c r="AC43" s="112">
        <v>0</v>
      </c>
      <c r="AD43" s="113">
        <v>10.5</v>
      </c>
      <c r="AE43" s="119">
        <f>AD43-AC43-AB43</f>
        <v>-2.6733699999999967</v>
      </c>
      <c r="AF43" s="121">
        <f>AE43</f>
        <v>-2.6733699999999967</v>
      </c>
      <c r="AG43" s="113" t="s">
        <v>65</v>
      </c>
      <c r="AH43" s="110"/>
      <c r="AI43" s="110"/>
      <c r="AJ43" s="110"/>
    </row>
    <row r="44" spans="1:33" s="3" customFormat="1" ht="11.25">
      <c r="A44" s="83">
        <f>A43+1</f>
        <v>34</v>
      </c>
      <c r="B44" s="48" t="s">
        <v>102</v>
      </c>
      <c r="C44" s="43" t="s">
        <v>5</v>
      </c>
      <c r="D44" s="43">
        <v>2.5</v>
      </c>
      <c r="E44" s="43">
        <v>2.5</v>
      </c>
      <c r="F44" s="45">
        <f t="shared" si="4"/>
        <v>0.73</v>
      </c>
      <c r="G44" s="45">
        <v>0.69</v>
      </c>
      <c r="H44" s="45">
        <v>0.04</v>
      </c>
      <c r="I44" s="45">
        <v>0.398</v>
      </c>
      <c r="J44" s="45">
        <v>120</v>
      </c>
      <c r="K44" s="43">
        <f>F44-I44</f>
        <v>0.33199999999999996</v>
      </c>
      <c r="L44" s="43">
        <v>0</v>
      </c>
      <c r="M44" s="45">
        <v>2.63</v>
      </c>
      <c r="N44" s="43">
        <f>M44-L44-K44</f>
        <v>2.298</v>
      </c>
      <c r="O44" s="92">
        <f>N44</f>
        <v>2.298</v>
      </c>
      <c r="P44" s="160" t="s">
        <v>66</v>
      </c>
      <c r="Q44" s="140"/>
      <c r="R44" s="83">
        <f>R43+1</f>
        <v>34</v>
      </c>
      <c r="S44" s="48" t="s">
        <v>102</v>
      </c>
      <c r="T44" s="50" t="s">
        <v>5</v>
      </c>
      <c r="U44" s="6"/>
      <c r="V44" s="51">
        <v>0.055</v>
      </c>
      <c r="W44" s="75">
        <f t="shared" si="10"/>
        <v>0.785</v>
      </c>
      <c r="X44" s="5"/>
      <c r="Y44" s="5"/>
      <c r="Z44" s="45">
        <v>0.398</v>
      </c>
      <c r="AA44" s="45">
        <v>120</v>
      </c>
      <c r="AB44" s="6">
        <f>W44-Z44</f>
        <v>0.387</v>
      </c>
      <c r="AC44" s="6">
        <v>0</v>
      </c>
      <c r="AD44" s="58">
        <v>2.63</v>
      </c>
      <c r="AE44" s="22">
        <f>AD44-AC44-AB44</f>
        <v>2.243</v>
      </c>
      <c r="AF44" s="18">
        <f>AE44</f>
        <v>2.243</v>
      </c>
      <c r="AG44" s="58" t="s">
        <v>66</v>
      </c>
    </row>
    <row r="45" spans="1:33" s="3" customFormat="1" ht="22.5">
      <c r="A45" s="192">
        <v>35</v>
      </c>
      <c r="B45" s="86" t="s">
        <v>103</v>
      </c>
      <c r="C45" s="43" t="s">
        <v>11</v>
      </c>
      <c r="D45" s="43">
        <v>25</v>
      </c>
      <c r="E45" s="43">
        <v>25</v>
      </c>
      <c r="F45" s="45">
        <f>F46+F47</f>
        <v>15.58</v>
      </c>
      <c r="G45" s="43"/>
      <c r="H45" s="43"/>
      <c r="I45" s="43"/>
      <c r="J45" s="43"/>
      <c r="K45" s="45">
        <f t="shared" si="2"/>
        <v>15.58</v>
      </c>
      <c r="L45" s="43">
        <v>0</v>
      </c>
      <c r="M45" s="43">
        <v>26.25</v>
      </c>
      <c r="N45" s="43">
        <f>M45-K45-L45</f>
        <v>10.67</v>
      </c>
      <c r="O45" s="195">
        <f>MIN(N45:N47)</f>
        <v>10.67</v>
      </c>
      <c r="P45" s="198" t="s">
        <v>66</v>
      </c>
      <c r="Q45" s="140"/>
      <c r="R45" s="192">
        <v>35</v>
      </c>
      <c r="S45" s="86" t="s">
        <v>103</v>
      </c>
      <c r="T45" s="50" t="s">
        <v>11</v>
      </c>
      <c r="U45" s="6"/>
      <c r="V45" s="80"/>
      <c r="W45" s="75">
        <f>W46+W47</f>
        <v>22.7506</v>
      </c>
      <c r="X45" s="5"/>
      <c r="Y45" s="5"/>
      <c r="Z45" s="43"/>
      <c r="AA45" s="43"/>
      <c r="AB45" s="5">
        <f t="shared" si="3"/>
        <v>22.7506</v>
      </c>
      <c r="AC45" s="6">
        <v>0</v>
      </c>
      <c r="AD45" s="50">
        <v>26.25</v>
      </c>
      <c r="AE45" s="5">
        <f>AD45-AB45-AC45</f>
        <v>3.4994000000000014</v>
      </c>
      <c r="AF45" s="89">
        <f>MIN(AE45:AE47)</f>
        <v>3.4994000000000014</v>
      </c>
      <c r="AG45" s="165" t="s">
        <v>66</v>
      </c>
    </row>
    <row r="46" spans="1:33" s="3" customFormat="1" ht="11.25">
      <c r="A46" s="193"/>
      <c r="B46" s="49" t="s">
        <v>73</v>
      </c>
      <c r="C46" s="43" t="s">
        <v>11</v>
      </c>
      <c r="D46" s="43"/>
      <c r="E46" s="43"/>
      <c r="F46" s="45">
        <f t="shared" si="4"/>
        <v>8.31</v>
      </c>
      <c r="G46" s="45">
        <v>4.92</v>
      </c>
      <c r="H46" s="45">
        <v>3.39</v>
      </c>
      <c r="I46" s="45"/>
      <c r="J46" s="45"/>
      <c r="K46" s="45">
        <f t="shared" si="2"/>
        <v>8.31</v>
      </c>
      <c r="L46" s="43">
        <v>0</v>
      </c>
      <c r="M46" s="45">
        <v>26.25</v>
      </c>
      <c r="N46" s="43">
        <f>M46-F46</f>
        <v>17.939999999999998</v>
      </c>
      <c r="O46" s="196"/>
      <c r="P46" s="199"/>
      <c r="Q46" s="140"/>
      <c r="R46" s="193"/>
      <c r="S46" s="49" t="s">
        <v>73</v>
      </c>
      <c r="T46" s="50" t="s">
        <v>11</v>
      </c>
      <c r="U46" s="6"/>
      <c r="V46" s="81"/>
      <c r="W46" s="47">
        <f>F46+V28+V19</f>
        <v>8.4306</v>
      </c>
      <c r="X46" s="4"/>
      <c r="Y46" s="4"/>
      <c r="Z46" s="45"/>
      <c r="AA46" s="45"/>
      <c r="AB46" s="5">
        <f t="shared" si="3"/>
        <v>8.4306</v>
      </c>
      <c r="AC46" s="6">
        <v>0</v>
      </c>
      <c r="AD46" s="58">
        <v>26.25</v>
      </c>
      <c r="AE46" s="5">
        <f>AD46-W46</f>
        <v>17.8194</v>
      </c>
      <c r="AF46" s="90"/>
      <c r="AG46" s="166"/>
    </row>
    <row r="47" spans="1:33" s="3" customFormat="1" ht="11.25">
      <c r="A47" s="194"/>
      <c r="B47" s="49" t="s">
        <v>74</v>
      </c>
      <c r="C47" s="43" t="s">
        <v>11</v>
      </c>
      <c r="D47" s="43"/>
      <c r="E47" s="43"/>
      <c r="F47" s="45">
        <f t="shared" si="4"/>
        <v>7.27</v>
      </c>
      <c r="G47" s="45">
        <v>2.92</v>
      </c>
      <c r="H47" s="45">
        <v>4.35</v>
      </c>
      <c r="I47" s="45"/>
      <c r="J47" s="45"/>
      <c r="K47" s="45">
        <f t="shared" si="2"/>
        <v>7.27</v>
      </c>
      <c r="L47" s="43">
        <v>0</v>
      </c>
      <c r="M47" s="45">
        <v>26.25</v>
      </c>
      <c r="N47" s="43">
        <f>M47-K47-L47</f>
        <v>18.98</v>
      </c>
      <c r="O47" s="197"/>
      <c r="P47" s="200"/>
      <c r="Q47" s="140"/>
      <c r="R47" s="194"/>
      <c r="S47" s="49" t="s">
        <v>74</v>
      </c>
      <c r="T47" s="50" t="s">
        <v>11</v>
      </c>
      <c r="U47" s="6"/>
      <c r="V47" s="52">
        <v>7.05</v>
      </c>
      <c r="W47" s="47">
        <f>V47+F47</f>
        <v>14.32</v>
      </c>
      <c r="X47" s="4"/>
      <c r="Y47" s="4"/>
      <c r="Z47" s="45"/>
      <c r="AA47" s="45"/>
      <c r="AB47" s="6">
        <f t="shared" si="3"/>
        <v>14.32</v>
      </c>
      <c r="AC47" s="6">
        <v>0</v>
      </c>
      <c r="AD47" s="58">
        <v>26.25</v>
      </c>
      <c r="AE47" s="6">
        <f>AD47-AB47-AC47</f>
        <v>11.93</v>
      </c>
      <c r="AF47" s="202"/>
      <c r="AG47" s="167"/>
    </row>
    <row r="48" spans="1:33" s="3" customFormat="1" ht="11.25">
      <c r="A48" s="93">
        <v>36</v>
      </c>
      <c r="B48" s="48" t="s">
        <v>104</v>
      </c>
      <c r="C48" s="43" t="s">
        <v>14</v>
      </c>
      <c r="D48" s="43">
        <v>40</v>
      </c>
      <c r="E48" s="43">
        <v>40</v>
      </c>
      <c r="F48" s="45">
        <f t="shared" si="4"/>
        <v>14.71</v>
      </c>
      <c r="G48" s="45">
        <v>8.56</v>
      </c>
      <c r="H48" s="45">
        <v>6.15</v>
      </c>
      <c r="I48" s="45"/>
      <c r="J48" s="45"/>
      <c r="K48" s="43">
        <f t="shared" si="2"/>
        <v>14.71</v>
      </c>
      <c r="L48" s="43">
        <v>0</v>
      </c>
      <c r="M48" s="43">
        <v>42</v>
      </c>
      <c r="N48" s="43">
        <f>M48-L48-K48</f>
        <v>27.29</v>
      </c>
      <c r="O48" s="92">
        <f>N48</f>
        <v>27.29</v>
      </c>
      <c r="P48" s="160" t="s">
        <v>66</v>
      </c>
      <c r="Q48" s="140"/>
      <c r="R48" s="93">
        <v>36</v>
      </c>
      <c r="S48" s="48" t="s">
        <v>104</v>
      </c>
      <c r="T48" s="50" t="s">
        <v>14</v>
      </c>
      <c r="U48" s="6"/>
      <c r="V48" s="51">
        <v>0.72799</v>
      </c>
      <c r="W48" s="75">
        <f>V48+F48</f>
        <v>15.437990000000001</v>
      </c>
      <c r="X48" s="5"/>
      <c r="Y48" s="5"/>
      <c r="Z48" s="45"/>
      <c r="AA48" s="45"/>
      <c r="AB48" s="5">
        <f t="shared" si="3"/>
        <v>15.437990000000001</v>
      </c>
      <c r="AC48" s="6">
        <v>0</v>
      </c>
      <c r="AD48" s="50">
        <v>42</v>
      </c>
      <c r="AE48" s="23">
        <f>AD48-AC48-AB48</f>
        <v>26.56201</v>
      </c>
      <c r="AF48" s="17">
        <f>AE48</f>
        <v>26.56201</v>
      </c>
      <c r="AG48" s="58" t="s">
        <v>66</v>
      </c>
    </row>
    <row r="49" spans="1:36" s="114" customFormat="1" ht="22.5">
      <c r="A49" s="176">
        <v>37</v>
      </c>
      <c r="B49" s="123" t="s">
        <v>105</v>
      </c>
      <c r="C49" s="112" t="s">
        <v>24</v>
      </c>
      <c r="D49" s="43">
        <v>20</v>
      </c>
      <c r="E49" s="43">
        <v>25</v>
      </c>
      <c r="F49" s="113">
        <f>F50+F51</f>
        <v>23.560000000000002</v>
      </c>
      <c r="G49" s="43"/>
      <c r="H49" s="43"/>
      <c r="I49" s="112"/>
      <c r="J49" s="112"/>
      <c r="K49" s="113">
        <f t="shared" si="2"/>
        <v>23.560000000000002</v>
      </c>
      <c r="L49" s="112">
        <v>0</v>
      </c>
      <c r="M49" s="112">
        <v>21</v>
      </c>
      <c r="N49" s="112">
        <f>M49-K49-L49</f>
        <v>-2.5600000000000023</v>
      </c>
      <c r="O49" s="175">
        <f>MIN(N49:N51)</f>
        <v>-2.5600000000000023</v>
      </c>
      <c r="P49" s="174" t="s">
        <v>65</v>
      </c>
      <c r="Q49" s="140"/>
      <c r="R49" s="176">
        <v>37</v>
      </c>
      <c r="S49" s="123" t="s">
        <v>105</v>
      </c>
      <c r="T49" s="112" t="s">
        <v>24</v>
      </c>
      <c r="U49" s="112"/>
      <c r="V49" s="115"/>
      <c r="W49" s="116">
        <f>W50+W51</f>
        <v>23.918202</v>
      </c>
      <c r="X49" s="116"/>
      <c r="Y49" s="116"/>
      <c r="Z49" s="112"/>
      <c r="AA49" s="112"/>
      <c r="AB49" s="116">
        <f t="shared" si="3"/>
        <v>23.918202</v>
      </c>
      <c r="AC49" s="112">
        <v>0</v>
      </c>
      <c r="AD49" s="112">
        <v>21</v>
      </c>
      <c r="AE49" s="116">
        <f>AD49-AB49-AC49</f>
        <v>-2.918202000000001</v>
      </c>
      <c r="AF49" s="168">
        <f>MIN(AE49:AE51)</f>
        <v>-2.918202000000001</v>
      </c>
      <c r="AG49" s="174" t="s">
        <v>65</v>
      </c>
      <c r="AH49" s="110"/>
      <c r="AI49" s="110"/>
      <c r="AJ49" s="110"/>
    </row>
    <row r="50" spans="1:33" s="3" customFormat="1" ht="11.25">
      <c r="A50" s="193"/>
      <c r="B50" s="139" t="s">
        <v>73</v>
      </c>
      <c r="C50" s="112" t="s">
        <v>24</v>
      </c>
      <c r="D50" s="112"/>
      <c r="E50" s="112"/>
      <c r="F50" s="113">
        <f t="shared" si="4"/>
        <v>5.71</v>
      </c>
      <c r="G50" s="113">
        <v>0.93</v>
      </c>
      <c r="H50" s="113">
        <v>4.78</v>
      </c>
      <c r="I50" s="113"/>
      <c r="J50" s="113"/>
      <c r="K50" s="113">
        <f t="shared" si="2"/>
        <v>5.71</v>
      </c>
      <c r="L50" s="112">
        <v>0</v>
      </c>
      <c r="M50" s="113">
        <v>21</v>
      </c>
      <c r="N50" s="112">
        <f>M50-F50</f>
        <v>15.29</v>
      </c>
      <c r="O50" s="196"/>
      <c r="P50" s="199"/>
      <c r="Q50" s="140"/>
      <c r="R50" s="193"/>
      <c r="S50" s="139" t="s">
        <v>73</v>
      </c>
      <c r="T50" s="112" t="s">
        <v>24</v>
      </c>
      <c r="U50" s="112"/>
      <c r="V50" s="120"/>
      <c r="W50" s="131">
        <f>F50+V26/2</f>
        <v>6.0185</v>
      </c>
      <c r="X50" s="131"/>
      <c r="Y50" s="131"/>
      <c r="Z50" s="113"/>
      <c r="AA50" s="113"/>
      <c r="AB50" s="116">
        <f t="shared" si="3"/>
        <v>6.0185</v>
      </c>
      <c r="AC50" s="112">
        <v>0</v>
      </c>
      <c r="AD50" s="113">
        <v>21</v>
      </c>
      <c r="AE50" s="116">
        <f>AD50-W50</f>
        <v>14.9815</v>
      </c>
      <c r="AF50" s="169"/>
      <c r="AG50" s="171"/>
    </row>
    <row r="51" spans="1:33" s="3" customFormat="1" ht="11.25">
      <c r="A51" s="194"/>
      <c r="B51" s="139" t="s">
        <v>106</v>
      </c>
      <c r="C51" s="112" t="s">
        <v>24</v>
      </c>
      <c r="D51" s="112"/>
      <c r="E51" s="112"/>
      <c r="F51" s="113">
        <f>G51+H51</f>
        <v>17.85</v>
      </c>
      <c r="G51" s="113">
        <v>5.7</v>
      </c>
      <c r="H51" s="113">
        <v>12.15</v>
      </c>
      <c r="I51" s="113"/>
      <c r="J51" s="113"/>
      <c r="K51" s="113">
        <f t="shared" si="2"/>
        <v>17.85</v>
      </c>
      <c r="L51" s="112">
        <v>0</v>
      </c>
      <c r="M51" s="113">
        <v>21</v>
      </c>
      <c r="N51" s="112">
        <f>M51-K51-L51</f>
        <v>3.1499999999999986</v>
      </c>
      <c r="O51" s="197"/>
      <c r="P51" s="200"/>
      <c r="Q51" s="140"/>
      <c r="R51" s="194"/>
      <c r="S51" s="139" t="s">
        <v>106</v>
      </c>
      <c r="T51" s="112" t="s">
        <v>24</v>
      </c>
      <c r="U51" s="112"/>
      <c r="V51" s="115">
        <v>0.049702</v>
      </c>
      <c r="W51" s="131">
        <f>V51+F51</f>
        <v>17.899702</v>
      </c>
      <c r="X51" s="131"/>
      <c r="Y51" s="131"/>
      <c r="Z51" s="113"/>
      <c r="AA51" s="113"/>
      <c r="AB51" s="112">
        <f t="shared" si="3"/>
        <v>17.899702</v>
      </c>
      <c r="AC51" s="112">
        <v>0</v>
      </c>
      <c r="AD51" s="113">
        <v>21</v>
      </c>
      <c r="AE51" s="112">
        <f>AD51-AB51-AC51</f>
        <v>3.1002979999999987</v>
      </c>
      <c r="AF51" s="170"/>
      <c r="AG51" s="172"/>
    </row>
    <row r="52" spans="1:34" s="3" customFormat="1" ht="11.25">
      <c r="A52" s="83">
        <v>38</v>
      </c>
      <c r="B52" s="48" t="s">
        <v>107</v>
      </c>
      <c r="C52" s="43" t="s">
        <v>9</v>
      </c>
      <c r="D52" s="43">
        <v>16</v>
      </c>
      <c r="E52" s="43">
        <v>16</v>
      </c>
      <c r="F52" s="45">
        <f t="shared" si="4"/>
        <v>8.51</v>
      </c>
      <c r="G52" s="45">
        <v>3.93</v>
      </c>
      <c r="H52" s="45">
        <v>4.58</v>
      </c>
      <c r="I52" s="45"/>
      <c r="J52" s="45"/>
      <c r="K52" s="43">
        <f t="shared" si="2"/>
        <v>8.51</v>
      </c>
      <c r="L52" s="43">
        <v>0</v>
      </c>
      <c r="M52" s="45">
        <v>16.8</v>
      </c>
      <c r="N52" s="43">
        <f>M52-L52-K52</f>
        <v>8.290000000000001</v>
      </c>
      <c r="O52" s="92">
        <f>N52</f>
        <v>8.290000000000001</v>
      </c>
      <c r="P52" s="160" t="s">
        <v>66</v>
      </c>
      <c r="Q52" s="140"/>
      <c r="R52" s="111">
        <v>38</v>
      </c>
      <c r="S52" s="118" t="s">
        <v>107</v>
      </c>
      <c r="T52" s="112" t="s">
        <v>9</v>
      </c>
      <c r="U52" s="6"/>
      <c r="V52" s="120">
        <v>9.65174</v>
      </c>
      <c r="W52" s="116">
        <f>V52+F52</f>
        <v>18.16174</v>
      </c>
      <c r="X52" s="5"/>
      <c r="Y52" s="5"/>
      <c r="Z52" s="113"/>
      <c r="AA52" s="113"/>
      <c r="AB52" s="116">
        <f t="shared" si="3"/>
        <v>18.16174</v>
      </c>
      <c r="AC52" s="112">
        <v>0</v>
      </c>
      <c r="AD52" s="113">
        <v>16.8</v>
      </c>
      <c r="AE52" s="126">
        <f>AD52-AC52-AB52</f>
        <v>-1.361740000000001</v>
      </c>
      <c r="AF52" s="121">
        <f>AE52</f>
        <v>-1.361740000000001</v>
      </c>
      <c r="AG52" s="113" t="s">
        <v>65</v>
      </c>
      <c r="AH52" s="110"/>
    </row>
    <row r="53" spans="1:33" s="3" customFormat="1" ht="11.25">
      <c r="A53" s="83">
        <v>39</v>
      </c>
      <c r="B53" s="48" t="s">
        <v>108</v>
      </c>
      <c r="C53" s="43" t="s">
        <v>11</v>
      </c>
      <c r="D53" s="43">
        <v>25</v>
      </c>
      <c r="E53" s="43">
        <v>25</v>
      </c>
      <c r="F53" s="45">
        <f t="shared" si="4"/>
        <v>10.33</v>
      </c>
      <c r="G53" s="45">
        <v>6.29</v>
      </c>
      <c r="H53" s="45">
        <v>4.04</v>
      </c>
      <c r="I53" s="45"/>
      <c r="J53" s="45"/>
      <c r="K53" s="43">
        <f t="shared" si="2"/>
        <v>10.33</v>
      </c>
      <c r="L53" s="43">
        <v>0</v>
      </c>
      <c r="M53" s="45">
        <v>26.25</v>
      </c>
      <c r="N53" s="43">
        <f>M53-L53-K53</f>
        <v>15.92</v>
      </c>
      <c r="O53" s="92">
        <f>N53</f>
        <v>15.92</v>
      </c>
      <c r="P53" s="160" t="s">
        <v>66</v>
      </c>
      <c r="Q53" s="140"/>
      <c r="R53" s="83">
        <v>39</v>
      </c>
      <c r="S53" s="48" t="s">
        <v>108</v>
      </c>
      <c r="T53" s="50" t="s">
        <v>11</v>
      </c>
      <c r="U53" s="6"/>
      <c r="V53" s="51">
        <v>0.6674600000000002</v>
      </c>
      <c r="W53" s="75">
        <f>V53+F53</f>
        <v>10.99746</v>
      </c>
      <c r="X53" s="5"/>
      <c r="Y53" s="5"/>
      <c r="Z53" s="45"/>
      <c r="AA53" s="45"/>
      <c r="AB53" s="5">
        <f t="shared" si="3"/>
        <v>10.99746</v>
      </c>
      <c r="AC53" s="6">
        <v>0</v>
      </c>
      <c r="AD53" s="58">
        <v>26.25</v>
      </c>
      <c r="AE53" s="23">
        <f>AD53-AC53-AB53</f>
        <v>15.25254</v>
      </c>
      <c r="AF53" s="17">
        <f>AE53</f>
        <v>15.25254</v>
      </c>
      <c r="AG53" s="58" t="s">
        <v>66</v>
      </c>
    </row>
    <row r="54" spans="1:33" s="3" customFormat="1" ht="11.25">
      <c r="A54" s="83">
        <v>40</v>
      </c>
      <c r="B54" s="48" t="s">
        <v>109</v>
      </c>
      <c r="C54" s="43" t="s">
        <v>14</v>
      </c>
      <c r="D54" s="43">
        <v>40</v>
      </c>
      <c r="E54" s="43">
        <v>40</v>
      </c>
      <c r="F54" s="45">
        <f t="shared" si="4"/>
        <v>33.97</v>
      </c>
      <c r="G54" s="45">
        <v>18.83</v>
      </c>
      <c r="H54" s="45">
        <v>15.14</v>
      </c>
      <c r="I54" s="45"/>
      <c r="J54" s="45"/>
      <c r="K54" s="43">
        <f t="shared" si="2"/>
        <v>33.97</v>
      </c>
      <c r="L54" s="43">
        <v>0</v>
      </c>
      <c r="M54" s="43">
        <v>42</v>
      </c>
      <c r="N54" s="43">
        <f>M54-L54-K54</f>
        <v>8.030000000000001</v>
      </c>
      <c r="O54" s="92">
        <f>N54</f>
        <v>8.030000000000001</v>
      </c>
      <c r="P54" s="160" t="s">
        <v>66</v>
      </c>
      <c r="Q54" s="140"/>
      <c r="R54" s="83">
        <v>40</v>
      </c>
      <c r="S54" s="48" t="s">
        <v>109</v>
      </c>
      <c r="T54" s="50" t="s">
        <v>14</v>
      </c>
      <c r="U54" s="6"/>
      <c r="V54" s="51">
        <v>3.07396</v>
      </c>
      <c r="W54" s="75">
        <f>V54+F54</f>
        <v>37.04396</v>
      </c>
      <c r="X54" s="5"/>
      <c r="Y54" s="5"/>
      <c r="Z54" s="45"/>
      <c r="AA54" s="45"/>
      <c r="AB54" s="5">
        <f t="shared" si="3"/>
        <v>37.04396</v>
      </c>
      <c r="AC54" s="6">
        <v>0</v>
      </c>
      <c r="AD54" s="50">
        <v>42</v>
      </c>
      <c r="AE54" s="23">
        <f>AD54-AC54-AB54</f>
        <v>4.9560400000000016</v>
      </c>
      <c r="AF54" s="17">
        <f>AE54</f>
        <v>4.9560400000000016</v>
      </c>
      <c r="AG54" s="58" t="s">
        <v>66</v>
      </c>
    </row>
    <row r="55" spans="1:33" s="3" customFormat="1" ht="22.5">
      <c r="A55" s="192">
        <v>41</v>
      </c>
      <c r="B55" s="86" t="s">
        <v>110</v>
      </c>
      <c r="C55" s="43" t="s">
        <v>4</v>
      </c>
      <c r="D55" s="43">
        <v>10</v>
      </c>
      <c r="E55" s="43">
        <v>10</v>
      </c>
      <c r="F55" s="45">
        <f>F56+F57</f>
        <v>3.8200000000000003</v>
      </c>
      <c r="G55" s="43"/>
      <c r="H55" s="43"/>
      <c r="I55" s="43">
        <f>I56+I57</f>
        <v>0.52</v>
      </c>
      <c r="J55" s="43">
        <v>120</v>
      </c>
      <c r="K55" s="45">
        <f>F55-I55</f>
        <v>3.3000000000000003</v>
      </c>
      <c r="L55" s="43">
        <v>0</v>
      </c>
      <c r="M55" s="43">
        <v>10.5</v>
      </c>
      <c r="N55" s="43">
        <f>M55-K55-L55</f>
        <v>7.199999999999999</v>
      </c>
      <c r="O55" s="195">
        <f>MIN(N55:N57)</f>
        <v>7.199999999999999</v>
      </c>
      <c r="P55" s="198" t="s">
        <v>66</v>
      </c>
      <c r="Q55" s="140"/>
      <c r="R55" s="192">
        <v>41</v>
      </c>
      <c r="S55" s="86" t="s">
        <v>110</v>
      </c>
      <c r="T55" s="50" t="s">
        <v>4</v>
      </c>
      <c r="U55" s="6"/>
      <c r="V55" s="80"/>
      <c r="W55" s="75">
        <f>W56+W57</f>
        <v>4.174</v>
      </c>
      <c r="X55" s="5"/>
      <c r="Y55" s="5"/>
      <c r="Z55" s="43">
        <f>Z56+Z57</f>
        <v>0.52</v>
      </c>
      <c r="AA55" s="43">
        <v>120</v>
      </c>
      <c r="AB55" s="5">
        <f>W55-Z55</f>
        <v>3.6540000000000004</v>
      </c>
      <c r="AC55" s="6">
        <v>0</v>
      </c>
      <c r="AD55" s="50">
        <v>10.5</v>
      </c>
      <c r="AE55" s="5">
        <f>AD55-AB55-AC55</f>
        <v>6.846</v>
      </c>
      <c r="AF55" s="89">
        <f>MIN(AE55:AE57)</f>
        <v>6.846</v>
      </c>
      <c r="AG55" s="217" t="s">
        <v>66</v>
      </c>
    </row>
    <row r="56" spans="1:33" s="3" customFormat="1" ht="11.25">
      <c r="A56" s="193"/>
      <c r="B56" s="49" t="s">
        <v>73</v>
      </c>
      <c r="C56" s="43" t="s">
        <v>4</v>
      </c>
      <c r="D56" s="43"/>
      <c r="E56" s="43"/>
      <c r="F56" s="45">
        <f t="shared" si="4"/>
        <v>1</v>
      </c>
      <c r="G56" s="45">
        <v>0.06</v>
      </c>
      <c r="H56" s="45">
        <v>0.94</v>
      </c>
      <c r="I56" s="45"/>
      <c r="J56" s="45"/>
      <c r="K56" s="45">
        <f t="shared" si="2"/>
        <v>1</v>
      </c>
      <c r="L56" s="43">
        <v>0</v>
      </c>
      <c r="M56" s="45">
        <v>10.5</v>
      </c>
      <c r="N56" s="43">
        <f>M56-F56</f>
        <v>9.5</v>
      </c>
      <c r="O56" s="196"/>
      <c r="P56" s="199"/>
      <c r="Q56" s="140"/>
      <c r="R56" s="193"/>
      <c r="S56" s="49" t="s">
        <v>73</v>
      </c>
      <c r="T56" s="50" t="s">
        <v>4</v>
      </c>
      <c r="U56" s="6"/>
      <c r="V56" s="81"/>
      <c r="W56" s="47">
        <f>F56+V64+V36+V20/2</f>
        <v>1.067</v>
      </c>
      <c r="X56" s="4"/>
      <c r="Y56" s="4"/>
      <c r="Z56" s="45"/>
      <c r="AA56" s="45"/>
      <c r="AB56" s="5">
        <f t="shared" si="3"/>
        <v>1.067</v>
      </c>
      <c r="AC56" s="6">
        <v>0</v>
      </c>
      <c r="AD56" s="58">
        <v>10.5</v>
      </c>
      <c r="AE56" s="5">
        <f>AD56-W56</f>
        <v>9.433</v>
      </c>
      <c r="AF56" s="90"/>
      <c r="AG56" s="218"/>
    </row>
    <row r="57" spans="1:33" s="3" customFormat="1" ht="11.25">
      <c r="A57" s="194"/>
      <c r="B57" s="49" t="s">
        <v>74</v>
      </c>
      <c r="C57" s="43" t="s">
        <v>4</v>
      </c>
      <c r="D57" s="43"/>
      <c r="E57" s="43"/>
      <c r="F57" s="45">
        <f t="shared" si="4"/>
        <v>2.8200000000000003</v>
      </c>
      <c r="G57" s="45">
        <v>1.36</v>
      </c>
      <c r="H57" s="45">
        <v>1.46</v>
      </c>
      <c r="I57" s="45">
        <v>0.52</v>
      </c>
      <c r="J57" s="45">
        <v>120</v>
      </c>
      <c r="K57" s="45">
        <f>F57-I57</f>
        <v>2.3000000000000003</v>
      </c>
      <c r="L57" s="43">
        <v>0</v>
      </c>
      <c r="M57" s="45">
        <v>10.5</v>
      </c>
      <c r="N57" s="43">
        <f>M57-K57-L57</f>
        <v>8.2</v>
      </c>
      <c r="O57" s="197"/>
      <c r="P57" s="200"/>
      <c r="Q57" s="140"/>
      <c r="R57" s="194"/>
      <c r="S57" s="49" t="s">
        <v>74</v>
      </c>
      <c r="T57" s="50" t="s">
        <v>4</v>
      </c>
      <c r="U57" s="6"/>
      <c r="V57" s="52">
        <v>0.28700000000000003</v>
      </c>
      <c r="W57" s="47">
        <f aca="true" t="shared" si="11" ref="W57:W68">V57+F57</f>
        <v>3.107</v>
      </c>
      <c r="X57" s="4"/>
      <c r="Y57" s="4"/>
      <c r="Z57" s="45">
        <v>0.52</v>
      </c>
      <c r="AA57" s="45">
        <v>120</v>
      </c>
      <c r="AB57" s="5">
        <f>W57-Z57</f>
        <v>2.587</v>
      </c>
      <c r="AC57" s="6">
        <v>0</v>
      </c>
      <c r="AD57" s="58">
        <v>10.5</v>
      </c>
      <c r="AE57" s="5">
        <f>AD57-AB57-AC57</f>
        <v>7.913</v>
      </c>
      <c r="AF57" s="202"/>
      <c r="AG57" s="219"/>
    </row>
    <row r="58" spans="1:34" s="3" customFormat="1" ht="11.25">
      <c r="A58" s="83">
        <v>42</v>
      </c>
      <c r="B58" s="48" t="s">
        <v>111</v>
      </c>
      <c r="C58" s="43" t="s">
        <v>5</v>
      </c>
      <c r="D58" s="43">
        <v>2.5</v>
      </c>
      <c r="E58" s="43">
        <v>2.5</v>
      </c>
      <c r="F58" s="45">
        <f t="shared" si="4"/>
        <v>1.0499999999999998</v>
      </c>
      <c r="G58" s="45">
        <v>0.35</v>
      </c>
      <c r="H58" s="45">
        <v>0.7</v>
      </c>
      <c r="I58" s="45">
        <v>0.26</v>
      </c>
      <c r="J58" s="45">
        <v>120</v>
      </c>
      <c r="K58" s="43">
        <f t="shared" si="2"/>
        <v>0.7899999999999998</v>
      </c>
      <c r="L58" s="43">
        <v>0</v>
      </c>
      <c r="M58" s="45">
        <v>2.63</v>
      </c>
      <c r="N58" s="43">
        <f>M58-L58-K58</f>
        <v>1.84</v>
      </c>
      <c r="O58" s="92">
        <f>N58</f>
        <v>1.84</v>
      </c>
      <c r="P58" s="160" t="s">
        <v>66</v>
      </c>
      <c r="Q58" s="140"/>
      <c r="R58" s="111">
        <v>42</v>
      </c>
      <c r="S58" s="118" t="s">
        <v>111</v>
      </c>
      <c r="T58" s="112" t="s">
        <v>5</v>
      </c>
      <c r="U58" s="6"/>
      <c r="V58" s="120">
        <v>2.709299999999996</v>
      </c>
      <c r="W58" s="116">
        <f t="shared" si="11"/>
        <v>3.7592999999999956</v>
      </c>
      <c r="X58" s="5"/>
      <c r="Y58" s="5"/>
      <c r="Z58" s="113">
        <v>0.26</v>
      </c>
      <c r="AA58" s="113">
        <v>120</v>
      </c>
      <c r="AB58" s="112">
        <f t="shared" si="3"/>
        <v>3.4992999999999954</v>
      </c>
      <c r="AC58" s="112">
        <v>0</v>
      </c>
      <c r="AD58" s="113">
        <v>2.63</v>
      </c>
      <c r="AE58" s="119">
        <f>AD58-AC58-AB58</f>
        <v>-0.8692999999999955</v>
      </c>
      <c r="AF58" s="127">
        <f>AE58</f>
        <v>-0.8692999999999955</v>
      </c>
      <c r="AG58" s="113" t="s">
        <v>65</v>
      </c>
      <c r="AH58" s="110"/>
    </row>
    <row r="59" spans="1:33" s="3" customFormat="1" ht="11.25">
      <c r="A59" s="83">
        <v>43</v>
      </c>
      <c r="B59" s="48" t="s">
        <v>112</v>
      </c>
      <c r="C59" s="43" t="s">
        <v>5</v>
      </c>
      <c r="D59" s="43">
        <v>2.5</v>
      </c>
      <c r="E59" s="43">
        <v>2.5</v>
      </c>
      <c r="F59" s="45">
        <f t="shared" si="4"/>
        <v>0.23</v>
      </c>
      <c r="G59" s="45">
        <v>0.03</v>
      </c>
      <c r="H59" s="45">
        <v>0.2</v>
      </c>
      <c r="I59" s="45">
        <v>0.052</v>
      </c>
      <c r="J59" s="45">
        <v>120</v>
      </c>
      <c r="K59" s="43">
        <f aca="true" t="shared" si="12" ref="K59:K68">F59-I59</f>
        <v>0.17800000000000002</v>
      </c>
      <c r="L59" s="43">
        <v>0</v>
      </c>
      <c r="M59" s="45">
        <v>2.63</v>
      </c>
      <c r="N59" s="43">
        <f aca="true" t="shared" si="13" ref="N59:N68">M59-L59-K59</f>
        <v>2.452</v>
      </c>
      <c r="O59" s="92">
        <f aca="true" t="shared" si="14" ref="O59:O68">N59</f>
        <v>2.452</v>
      </c>
      <c r="P59" s="160" t="s">
        <v>66</v>
      </c>
      <c r="Q59" s="140"/>
      <c r="R59" s="83">
        <v>43</v>
      </c>
      <c r="S59" s="48" t="s">
        <v>112</v>
      </c>
      <c r="T59" s="50" t="s">
        <v>5</v>
      </c>
      <c r="U59" s="6"/>
      <c r="V59" s="51">
        <v>0.01</v>
      </c>
      <c r="W59" s="75">
        <f t="shared" si="11"/>
        <v>0.24000000000000002</v>
      </c>
      <c r="X59" s="5"/>
      <c r="Y59" s="5"/>
      <c r="Z59" s="45">
        <v>0.052</v>
      </c>
      <c r="AA59" s="45">
        <v>120</v>
      </c>
      <c r="AB59" s="6">
        <f t="shared" si="3"/>
        <v>0.18800000000000003</v>
      </c>
      <c r="AC59" s="6">
        <v>0</v>
      </c>
      <c r="AD59" s="58">
        <v>2.63</v>
      </c>
      <c r="AE59" s="22">
        <f aca="true" t="shared" si="15" ref="AE59:AE68">AD59-AC59-AB59</f>
        <v>2.4419999999999997</v>
      </c>
      <c r="AF59" s="10">
        <f aca="true" t="shared" si="16" ref="AF59:AF68">AE59</f>
        <v>2.4419999999999997</v>
      </c>
      <c r="AG59" s="58" t="s">
        <v>66</v>
      </c>
    </row>
    <row r="60" spans="1:33" s="3" customFormat="1" ht="11.25">
      <c r="A60" s="83">
        <v>44</v>
      </c>
      <c r="B60" s="48" t="s">
        <v>113</v>
      </c>
      <c r="C60" s="43" t="s">
        <v>16</v>
      </c>
      <c r="D60" s="43">
        <v>63</v>
      </c>
      <c r="E60" s="43">
        <v>63</v>
      </c>
      <c r="F60" s="45">
        <f t="shared" si="4"/>
        <v>37.99</v>
      </c>
      <c r="G60" s="45">
        <v>17.94</v>
      </c>
      <c r="H60" s="45">
        <v>20.05</v>
      </c>
      <c r="I60" s="45"/>
      <c r="J60" s="45"/>
      <c r="K60" s="43">
        <f t="shared" si="12"/>
        <v>37.99</v>
      </c>
      <c r="L60" s="43">
        <v>0</v>
      </c>
      <c r="M60" s="45">
        <v>66.15</v>
      </c>
      <c r="N60" s="43">
        <f t="shared" si="13"/>
        <v>28.160000000000004</v>
      </c>
      <c r="O60" s="92">
        <f t="shared" si="14"/>
        <v>28.160000000000004</v>
      </c>
      <c r="P60" s="160" t="s">
        <v>66</v>
      </c>
      <c r="Q60" s="140"/>
      <c r="R60" s="83">
        <v>44</v>
      </c>
      <c r="S60" s="48" t="s">
        <v>113</v>
      </c>
      <c r="T60" s="50" t="s">
        <v>16</v>
      </c>
      <c r="U60" s="6"/>
      <c r="V60" s="51">
        <v>6.6648</v>
      </c>
      <c r="W60" s="75">
        <f t="shared" si="11"/>
        <v>44.6548</v>
      </c>
      <c r="X60" s="5"/>
      <c r="Y60" s="5"/>
      <c r="Z60" s="45"/>
      <c r="AA60" s="45"/>
      <c r="AB60" s="5">
        <f t="shared" si="3"/>
        <v>44.6548</v>
      </c>
      <c r="AC60" s="6">
        <v>0</v>
      </c>
      <c r="AD60" s="58">
        <v>66.15</v>
      </c>
      <c r="AE60" s="23">
        <f t="shared" si="15"/>
        <v>21.495200000000004</v>
      </c>
      <c r="AF60" s="19">
        <f t="shared" si="16"/>
        <v>21.495200000000004</v>
      </c>
      <c r="AG60" s="58" t="s">
        <v>66</v>
      </c>
    </row>
    <row r="61" spans="1:33" s="3" customFormat="1" ht="11.25">
      <c r="A61" s="83">
        <v>45</v>
      </c>
      <c r="B61" s="48" t="s">
        <v>114</v>
      </c>
      <c r="C61" s="43" t="s">
        <v>5</v>
      </c>
      <c r="D61" s="43">
        <v>2.5</v>
      </c>
      <c r="E61" s="43">
        <v>2.5</v>
      </c>
      <c r="F61" s="45">
        <f t="shared" si="4"/>
        <v>1.3399999999999999</v>
      </c>
      <c r="G61" s="45">
        <v>0.48</v>
      </c>
      <c r="H61" s="45">
        <v>0.86</v>
      </c>
      <c r="I61" s="45">
        <v>0.987</v>
      </c>
      <c r="J61" s="43">
        <v>120</v>
      </c>
      <c r="K61" s="43">
        <f t="shared" si="12"/>
        <v>0.35299999999999987</v>
      </c>
      <c r="L61" s="43">
        <v>0</v>
      </c>
      <c r="M61" s="45">
        <v>2.63</v>
      </c>
      <c r="N61" s="43">
        <f t="shared" si="13"/>
        <v>2.277</v>
      </c>
      <c r="O61" s="92">
        <f t="shared" si="14"/>
        <v>2.277</v>
      </c>
      <c r="P61" s="160" t="s">
        <v>66</v>
      </c>
      <c r="Q61" s="140"/>
      <c r="R61" s="83">
        <v>45</v>
      </c>
      <c r="S61" s="48" t="s">
        <v>114</v>
      </c>
      <c r="T61" s="50" t="s">
        <v>5</v>
      </c>
      <c r="U61" s="6"/>
      <c r="V61" s="51">
        <v>0.5700000000000004</v>
      </c>
      <c r="W61" s="75">
        <f t="shared" si="11"/>
        <v>1.9100000000000001</v>
      </c>
      <c r="X61" s="5"/>
      <c r="Y61" s="5"/>
      <c r="Z61" s="45">
        <v>0.987</v>
      </c>
      <c r="AA61" s="43">
        <v>120</v>
      </c>
      <c r="AB61" s="5">
        <f t="shared" si="3"/>
        <v>0.9230000000000002</v>
      </c>
      <c r="AC61" s="6">
        <v>0</v>
      </c>
      <c r="AD61" s="58">
        <v>2.63</v>
      </c>
      <c r="AE61" s="23">
        <f t="shared" si="15"/>
        <v>1.7069999999999999</v>
      </c>
      <c r="AF61" s="19">
        <f t="shared" si="16"/>
        <v>1.7069999999999999</v>
      </c>
      <c r="AG61" s="58" t="s">
        <v>66</v>
      </c>
    </row>
    <row r="62" spans="1:33" s="3" customFormat="1" ht="11.25">
      <c r="A62" s="83">
        <v>46</v>
      </c>
      <c r="B62" s="48" t="s">
        <v>115</v>
      </c>
      <c r="C62" s="43" t="s">
        <v>9</v>
      </c>
      <c r="D62" s="43">
        <v>16</v>
      </c>
      <c r="E62" s="43">
        <v>16</v>
      </c>
      <c r="F62" s="79">
        <f t="shared" si="4"/>
        <v>14.508000000000001</v>
      </c>
      <c r="G62" s="45">
        <v>9.098</v>
      </c>
      <c r="H62" s="45">
        <v>5.41</v>
      </c>
      <c r="I62" s="45"/>
      <c r="J62" s="45"/>
      <c r="K62" s="43">
        <f t="shared" si="12"/>
        <v>14.508000000000001</v>
      </c>
      <c r="L62" s="43">
        <v>0</v>
      </c>
      <c r="M62" s="45">
        <v>16.8</v>
      </c>
      <c r="N62" s="43">
        <f t="shared" si="13"/>
        <v>2.292</v>
      </c>
      <c r="O62" s="92">
        <f t="shared" si="14"/>
        <v>2.292</v>
      </c>
      <c r="P62" s="160" t="s">
        <v>66</v>
      </c>
      <c r="Q62" s="140"/>
      <c r="R62" s="83">
        <v>46</v>
      </c>
      <c r="S62" s="48" t="s">
        <v>115</v>
      </c>
      <c r="T62" s="50" t="s">
        <v>9</v>
      </c>
      <c r="U62" s="6"/>
      <c r="V62" s="51">
        <v>0.33223500000000006</v>
      </c>
      <c r="W62" s="75">
        <f t="shared" si="11"/>
        <v>14.840235000000002</v>
      </c>
      <c r="X62" s="5"/>
      <c r="Y62" s="5"/>
      <c r="Z62" s="45"/>
      <c r="AA62" s="45"/>
      <c r="AB62" s="5">
        <f t="shared" si="3"/>
        <v>14.840235000000002</v>
      </c>
      <c r="AC62" s="6">
        <v>0</v>
      </c>
      <c r="AD62" s="58">
        <v>16.8</v>
      </c>
      <c r="AE62" s="23">
        <f t="shared" si="15"/>
        <v>1.959764999999999</v>
      </c>
      <c r="AF62" s="19">
        <f t="shared" si="16"/>
        <v>1.959764999999999</v>
      </c>
      <c r="AG62" s="58" t="s">
        <v>66</v>
      </c>
    </row>
    <row r="63" spans="1:33" s="3" customFormat="1" ht="11.25">
      <c r="A63" s="83">
        <v>47</v>
      </c>
      <c r="B63" s="48" t="s">
        <v>116</v>
      </c>
      <c r="C63" s="43" t="s">
        <v>9</v>
      </c>
      <c r="D63" s="43">
        <v>16</v>
      </c>
      <c r="E63" s="43">
        <v>16</v>
      </c>
      <c r="F63" s="45">
        <f t="shared" si="4"/>
        <v>4.59</v>
      </c>
      <c r="G63" s="45">
        <v>2.47</v>
      </c>
      <c r="H63" s="45">
        <v>2.12</v>
      </c>
      <c r="I63" s="45"/>
      <c r="J63" s="45"/>
      <c r="K63" s="43">
        <f t="shared" si="12"/>
        <v>4.59</v>
      </c>
      <c r="L63" s="43">
        <v>0</v>
      </c>
      <c r="M63" s="45">
        <v>16.8</v>
      </c>
      <c r="N63" s="43">
        <f t="shared" si="13"/>
        <v>12.21</v>
      </c>
      <c r="O63" s="92">
        <f t="shared" si="14"/>
        <v>12.21</v>
      </c>
      <c r="P63" s="160" t="s">
        <v>66</v>
      </c>
      <c r="Q63" s="140"/>
      <c r="R63" s="83">
        <v>47</v>
      </c>
      <c r="S63" s="48" t="s">
        <v>116</v>
      </c>
      <c r="T63" s="50" t="s">
        <v>9</v>
      </c>
      <c r="U63" s="6"/>
      <c r="V63" s="51">
        <v>0</v>
      </c>
      <c r="W63" s="75">
        <f t="shared" si="11"/>
        <v>4.59</v>
      </c>
      <c r="X63" s="5"/>
      <c r="Y63" s="5"/>
      <c r="Z63" s="45"/>
      <c r="AA63" s="45"/>
      <c r="AB63" s="6">
        <f t="shared" si="3"/>
        <v>4.59</v>
      </c>
      <c r="AC63" s="6">
        <v>0</v>
      </c>
      <c r="AD63" s="58">
        <v>16.8</v>
      </c>
      <c r="AE63" s="22">
        <f t="shared" si="15"/>
        <v>12.21</v>
      </c>
      <c r="AF63" s="20">
        <f t="shared" si="16"/>
        <v>12.21</v>
      </c>
      <c r="AG63" s="58" t="s">
        <v>66</v>
      </c>
    </row>
    <row r="64" spans="1:33" s="3" customFormat="1" ht="11.25">
      <c r="A64" s="83">
        <v>48</v>
      </c>
      <c r="B64" s="48" t="s">
        <v>117</v>
      </c>
      <c r="C64" s="43" t="s">
        <v>5</v>
      </c>
      <c r="D64" s="43">
        <v>2.5</v>
      </c>
      <c r="E64" s="43">
        <v>2.5</v>
      </c>
      <c r="F64" s="45">
        <f t="shared" si="4"/>
        <v>0.34</v>
      </c>
      <c r="G64" s="45">
        <v>0.27</v>
      </c>
      <c r="H64" s="45">
        <v>0.07</v>
      </c>
      <c r="I64" s="45">
        <v>0.277</v>
      </c>
      <c r="J64" s="45">
        <v>120</v>
      </c>
      <c r="K64" s="43">
        <f t="shared" si="12"/>
        <v>0.063</v>
      </c>
      <c r="L64" s="43">
        <v>0</v>
      </c>
      <c r="M64" s="45">
        <v>2.63</v>
      </c>
      <c r="N64" s="43">
        <f t="shared" si="13"/>
        <v>2.5669999999999997</v>
      </c>
      <c r="O64" s="92">
        <f t="shared" si="14"/>
        <v>2.5669999999999997</v>
      </c>
      <c r="P64" s="160" t="s">
        <v>66</v>
      </c>
      <c r="Q64" s="140"/>
      <c r="R64" s="83">
        <v>48</v>
      </c>
      <c r="S64" s="48" t="s">
        <v>117</v>
      </c>
      <c r="T64" s="50" t="s">
        <v>5</v>
      </c>
      <c r="U64" s="6"/>
      <c r="V64" s="51">
        <v>0.007</v>
      </c>
      <c r="W64" s="75">
        <f t="shared" si="11"/>
        <v>0.34700000000000003</v>
      </c>
      <c r="X64" s="5"/>
      <c r="Y64" s="5"/>
      <c r="Z64" s="45">
        <v>0.277</v>
      </c>
      <c r="AA64" s="45">
        <v>120</v>
      </c>
      <c r="AB64" s="6">
        <f t="shared" si="3"/>
        <v>0.07</v>
      </c>
      <c r="AC64" s="6">
        <v>0</v>
      </c>
      <c r="AD64" s="58">
        <v>2.63</v>
      </c>
      <c r="AE64" s="22">
        <f t="shared" si="15"/>
        <v>2.56</v>
      </c>
      <c r="AF64" s="20">
        <f t="shared" si="16"/>
        <v>2.56</v>
      </c>
      <c r="AG64" s="58" t="s">
        <v>66</v>
      </c>
    </row>
    <row r="65" spans="1:33" s="3" customFormat="1" ht="11.25">
      <c r="A65" s="83">
        <v>49</v>
      </c>
      <c r="B65" s="48" t="s">
        <v>118</v>
      </c>
      <c r="C65" s="43" t="s">
        <v>5</v>
      </c>
      <c r="D65" s="43">
        <v>2.5</v>
      </c>
      <c r="E65" s="43">
        <v>2.5</v>
      </c>
      <c r="F65" s="45">
        <f t="shared" si="4"/>
        <v>0.69</v>
      </c>
      <c r="G65" s="45">
        <v>0.31</v>
      </c>
      <c r="H65" s="45">
        <v>0.38</v>
      </c>
      <c r="I65" s="45">
        <v>0.191</v>
      </c>
      <c r="J65" s="43">
        <v>120</v>
      </c>
      <c r="K65" s="43">
        <f t="shared" si="12"/>
        <v>0.49899999999999994</v>
      </c>
      <c r="L65" s="43">
        <v>0</v>
      </c>
      <c r="M65" s="45">
        <v>2.63</v>
      </c>
      <c r="N65" s="43">
        <f t="shared" si="13"/>
        <v>2.131</v>
      </c>
      <c r="O65" s="92">
        <f t="shared" si="14"/>
        <v>2.131</v>
      </c>
      <c r="P65" s="160" t="s">
        <v>66</v>
      </c>
      <c r="Q65" s="140"/>
      <c r="R65" s="83">
        <v>49</v>
      </c>
      <c r="S65" s="48" t="s">
        <v>118</v>
      </c>
      <c r="T65" s="50" t="s">
        <v>5</v>
      </c>
      <c r="U65" s="40"/>
      <c r="V65" s="51">
        <v>0.32900000000000007</v>
      </c>
      <c r="W65" s="75">
        <f t="shared" si="11"/>
        <v>1.0190000000000001</v>
      </c>
      <c r="X65" s="5"/>
      <c r="Y65" s="5"/>
      <c r="Z65" s="45">
        <v>0.191</v>
      </c>
      <c r="AA65" s="43">
        <v>120</v>
      </c>
      <c r="AB65" s="6">
        <f t="shared" si="3"/>
        <v>0.8280000000000001</v>
      </c>
      <c r="AC65" s="6">
        <v>0</v>
      </c>
      <c r="AD65" s="58">
        <v>2.63</v>
      </c>
      <c r="AE65" s="22">
        <f t="shared" si="15"/>
        <v>1.8019999999999998</v>
      </c>
      <c r="AF65" s="19">
        <f t="shared" si="16"/>
        <v>1.8019999999999998</v>
      </c>
      <c r="AG65" s="58" t="s">
        <v>66</v>
      </c>
    </row>
    <row r="66" spans="1:36" s="114" customFormat="1" ht="11.25">
      <c r="A66" s="111">
        <v>50</v>
      </c>
      <c r="B66" s="118" t="s">
        <v>119</v>
      </c>
      <c r="C66" s="112" t="s">
        <v>8</v>
      </c>
      <c r="D66" s="43">
        <v>6.3</v>
      </c>
      <c r="E66" s="43">
        <v>6.3</v>
      </c>
      <c r="F66" s="113">
        <f t="shared" si="4"/>
        <v>7.26</v>
      </c>
      <c r="G66" s="45">
        <v>3.54</v>
      </c>
      <c r="H66" s="45">
        <v>3.72</v>
      </c>
      <c r="I66" s="113"/>
      <c r="J66" s="113"/>
      <c r="K66" s="112">
        <f t="shared" si="12"/>
        <v>7.26</v>
      </c>
      <c r="L66" s="112">
        <v>0</v>
      </c>
      <c r="M66" s="113">
        <v>6.62</v>
      </c>
      <c r="N66" s="112">
        <f t="shared" si="13"/>
        <v>-0.6399999999999997</v>
      </c>
      <c r="O66" s="119">
        <f t="shared" si="14"/>
        <v>-0.6399999999999997</v>
      </c>
      <c r="P66" s="161" t="s">
        <v>65</v>
      </c>
      <c r="Q66" s="140"/>
      <c r="R66" s="111">
        <v>50</v>
      </c>
      <c r="S66" s="118" t="s">
        <v>119</v>
      </c>
      <c r="T66" s="112" t="s">
        <v>8</v>
      </c>
      <c r="U66" s="6"/>
      <c r="V66" s="120">
        <v>0.313</v>
      </c>
      <c r="W66" s="116">
        <f t="shared" si="11"/>
        <v>7.5729999999999995</v>
      </c>
      <c r="X66" s="5"/>
      <c r="Y66" s="5"/>
      <c r="Z66" s="113"/>
      <c r="AA66" s="113"/>
      <c r="AB66" s="112">
        <f t="shared" si="3"/>
        <v>7.5729999999999995</v>
      </c>
      <c r="AC66" s="112">
        <v>0</v>
      </c>
      <c r="AD66" s="113">
        <v>6.62</v>
      </c>
      <c r="AE66" s="119">
        <f t="shared" si="15"/>
        <v>-0.9529999999999994</v>
      </c>
      <c r="AF66" s="124">
        <f t="shared" si="16"/>
        <v>-0.9529999999999994</v>
      </c>
      <c r="AG66" s="113" t="s">
        <v>65</v>
      </c>
      <c r="AH66" s="110"/>
      <c r="AI66" s="110"/>
      <c r="AJ66" s="110"/>
    </row>
    <row r="67" spans="1:33" s="3" customFormat="1" ht="11.25">
      <c r="A67" s="83">
        <v>51</v>
      </c>
      <c r="B67" s="48" t="s">
        <v>120</v>
      </c>
      <c r="C67" s="43" t="s">
        <v>5</v>
      </c>
      <c r="D67" s="43">
        <v>2.5</v>
      </c>
      <c r="E67" s="43">
        <v>2.5</v>
      </c>
      <c r="F67" s="45">
        <f t="shared" si="4"/>
        <v>0.72</v>
      </c>
      <c r="G67" s="45">
        <v>0.59</v>
      </c>
      <c r="H67" s="45">
        <v>0.13</v>
      </c>
      <c r="I67" s="45"/>
      <c r="J67" s="45"/>
      <c r="K67" s="43">
        <f t="shared" si="12"/>
        <v>0.72</v>
      </c>
      <c r="L67" s="43">
        <v>0</v>
      </c>
      <c r="M67" s="45">
        <v>2.63</v>
      </c>
      <c r="N67" s="43">
        <f t="shared" si="13"/>
        <v>1.91</v>
      </c>
      <c r="O67" s="92">
        <f t="shared" si="14"/>
        <v>1.91</v>
      </c>
      <c r="P67" s="160" t="s">
        <v>66</v>
      </c>
      <c r="Q67" s="140"/>
      <c r="R67" s="83">
        <v>51</v>
      </c>
      <c r="S67" s="48" t="s">
        <v>120</v>
      </c>
      <c r="T67" s="50" t="s">
        <v>5</v>
      </c>
      <c r="U67" s="6"/>
      <c r="V67" s="51">
        <v>0.13140000000000004</v>
      </c>
      <c r="W67" s="75">
        <f t="shared" si="11"/>
        <v>0.8514</v>
      </c>
      <c r="X67" s="5"/>
      <c r="Y67" s="5"/>
      <c r="Z67" s="45"/>
      <c r="AA67" s="45"/>
      <c r="AB67" s="6">
        <f t="shared" si="3"/>
        <v>0.8514</v>
      </c>
      <c r="AC67" s="6">
        <v>0</v>
      </c>
      <c r="AD67" s="58">
        <v>2.63</v>
      </c>
      <c r="AE67" s="22">
        <f t="shared" si="15"/>
        <v>1.7786</v>
      </c>
      <c r="AF67" s="19">
        <f t="shared" si="16"/>
        <v>1.7786</v>
      </c>
      <c r="AG67" s="58" t="s">
        <v>66</v>
      </c>
    </row>
    <row r="68" spans="1:33" s="3" customFormat="1" ht="11.25">
      <c r="A68" s="42">
        <v>52</v>
      </c>
      <c r="B68" s="48" t="s">
        <v>121</v>
      </c>
      <c r="C68" s="43" t="s">
        <v>17</v>
      </c>
      <c r="D68" s="43">
        <v>4</v>
      </c>
      <c r="E68" s="43">
        <v>4</v>
      </c>
      <c r="F68" s="45">
        <f t="shared" si="4"/>
        <v>1.58</v>
      </c>
      <c r="G68" s="45">
        <v>0.65</v>
      </c>
      <c r="H68" s="45">
        <v>0.93</v>
      </c>
      <c r="I68" s="45">
        <v>0.346</v>
      </c>
      <c r="J68" s="45">
        <v>120</v>
      </c>
      <c r="K68" s="43">
        <f t="shared" si="12"/>
        <v>1.234</v>
      </c>
      <c r="L68" s="43">
        <v>0</v>
      </c>
      <c r="M68" s="45">
        <v>4.2</v>
      </c>
      <c r="N68" s="43">
        <f t="shared" si="13"/>
        <v>2.966</v>
      </c>
      <c r="O68" s="92">
        <f t="shared" si="14"/>
        <v>2.966</v>
      </c>
      <c r="P68" s="160" t="s">
        <v>66</v>
      </c>
      <c r="Q68" s="140"/>
      <c r="R68" s="42">
        <v>52</v>
      </c>
      <c r="S68" s="48" t="s">
        <v>121</v>
      </c>
      <c r="T68" s="50" t="s">
        <v>17</v>
      </c>
      <c r="U68" s="6"/>
      <c r="V68" s="51">
        <v>0.8630000000000004</v>
      </c>
      <c r="W68" s="75">
        <f t="shared" si="11"/>
        <v>2.4430000000000005</v>
      </c>
      <c r="X68" s="5"/>
      <c r="Y68" s="5"/>
      <c r="Z68" s="45">
        <v>0.346</v>
      </c>
      <c r="AA68" s="45">
        <v>120</v>
      </c>
      <c r="AB68" s="6">
        <f t="shared" si="3"/>
        <v>2.0970000000000004</v>
      </c>
      <c r="AC68" s="6">
        <v>0</v>
      </c>
      <c r="AD68" s="58">
        <v>4.2</v>
      </c>
      <c r="AE68" s="22">
        <f t="shared" si="15"/>
        <v>2.1029999999999998</v>
      </c>
      <c r="AF68" s="19">
        <f t="shared" si="16"/>
        <v>2.1029999999999998</v>
      </c>
      <c r="AG68" s="58" t="s">
        <v>66</v>
      </c>
    </row>
    <row r="69" spans="1:33" s="3" customFormat="1" ht="11.25">
      <c r="A69" s="192">
        <v>53</v>
      </c>
      <c r="B69" s="48" t="s">
        <v>122</v>
      </c>
      <c r="C69" s="43" t="s">
        <v>23</v>
      </c>
      <c r="D69" s="43">
        <v>3.2</v>
      </c>
      <c r="E69" s="43">
        <v>6.3</v>
      </c>
      <c r="F69" s="45">
        <f>F70+F71</f>
        <v>2.92</v>
      </c>
      <c r="G69" s="43"/>
      <c r="H69" s="43"/>
      <c r="I69" s="43"/>
      <c r="J69" s="43"/>
      <c r="K69" s="43"/>
      <c r="L69" s="43"/>
      <c r="M69" s="45"/>
      <c r="N69" s="43"/>
      <c r="O69" s="195">
        <f>MIN(N69:N71)</f>
        <v>2.83</v>
      </c>
      <c r="P69" s="198" t="s">
        <v>66</v>
      </c>
      <c r="Q69" s="140"/>
      <c r="R69" s="192">
        <v>53</v>
      </c>
      <c r="S69" s="48" t="s">
        <v>122</v>
      </c>
      <c r="T69" s="50" t="s">
        <v>23</v>
      </c>
      <c r="U69" s="6"/>
      <c r="V69" s="80"/>
      <c r="W69" s="75">
        <f>W70+W71</f>
        <v>0.8025</v>
      </c>
      <c r="X69" s="5"/>
      <c r="Y69" s="5"/>
      <c r="Z69" s="43"/>
      <c r="AA69" s="43"/>
      <c r="AB69" s="5"/>
      <c r="AC69" s="6">
        <v>0</v>
      </c>
      <c r="AD69" s="58"/>
      <c r="AE69" s="7"/>
      <c r="AF69" s="220">
        <f>MIN(AE69:AE71)</f>
        <v>2.8175</v>
      </c>
      <c r="AG69" s="165" t="s">
        <v>66</v>
      </c>
    </row>
    <row r="70" spans="1:33" s="3" customFormat="1" ht="11.25">
      <c r="A70" s="193"/>
      <c r="B70" s="49" t="s">
        <v>73</v>
      </c>
      <c r="C70" s="43" t="s">
        <v>42</v>
      </c>
      <c r="D70" s="43"/>
      <c r="E70" s="43"/>
      <c r="F70" s="45">
        <f t="shared" si="4"/>
        <v>2.13</v>
      </c>
      <c r="G70" s="45"/>
      <c r="H70" s="45">
        <v>2.13</v>
      </c>
      <c r="I70" s="44"/>
      <c r="J70" s="45"/>
      <c r="K70" s="43"/>
      <c r="L70" s="43"/>
      <c r="M70" s="45"/>
      <c r="N70" s="43"/>
      <c r="O70" s="196"/>
      <c r="P70" s="199"/>
      <c r="Q70" s="140"/>
      <c r="R70" s="193"/>
      <c r="S70" s="49" t="s">
        <v>73</v>
      </c>
      <c r="T70" s="50" t="s">
        <v>42</v>
      </c>
      <c r="U70" s="6"/>
      <c r="V70" s="81"/>
      <c r="W70" s="47"/>
      <c r="X70" s="4"/>
      <c r="Y70" s="4"/>
      <c r="Z70" s="44"/>
      <c r="AA70" s="45"/>
      <c r="AB70" s="5"/>
      <c r="AC70" s="6"/>
      <c r="AD70" s="58"/>
      <c r="AE70" s="5"/>
      <c r="AF70" s="221"/>
      <c r="AG70" s="166"/>
    </row>
    <row r="71" spans="1:33" s="3" customFormat="1" ht="11.25">
      <c r="A71" s="194"/>
      <c r="B71" s="49" t="s">
        <v>74</v>
      </c>
      <c r="C71" s="43" t="s">
        <v>40</v>
      </c>
      <c r="D71" s="43"/>
      <c r="E71" s="43"/>
      <c r="F71" s="45">
        <f t="shared" si="4"/>
        <v>0.79</v>
      </c>
      <c r="G71" s="45">
        <v>0.67</v>
      </c>
      <c r="H71" s="45">
        <v>0.12</v>
      </c>
      <c r="I71" s="45">
        <v>0.26</v>
      </c>
      <c r="J71" s="45">
        <v>120</v>
      </c>
      <c r="K71" s="43">
        <f>F71-I71</f>
        <v>0.53</v>
      </c>
      <c r="L71" s="43">
        <v>0</v>
      </c>
      <c r="M71" s="45">
        <v>3.36</v>
      </c>
      <c r="N71" s="43">
        <f>M71-K71-L71</f>
        <v>2.83</v>
      </c>
      <c r="O71" s="197"/>
      <c r="P71" s="200"/>
      <c r="Q71" s="140"/>
      <c r="R71" s="194"/>
      <c r="S71" s="49" t="s">
        <v>74</v>
      </c>
      <c r="T71" s="50" t="s">
        <v>40</v>
      </c>
      <c r="U71" s="6"/>
      <c r="V71" s="52">
        <v>0.0125</v>
      </c>
      <c r="W71" s="47">
        <f aca="true" t="shared" si="17" ref="W71:W79">V71+F71</f>
        <v>0.8025</v>
      </c>
      <c r="X71" s="4"/>
      <c r="Y71" s="4"/>
      <c r="Z71" s="45">
        <v>0.26</v>
      </c>
      <c r="AA71" s="45">
        <v>120</v>
      </c>
      <c r="AB71" s="6">
        <f>W71-Z71</f>
        <v>0.5425</v>
      </c>
      <c r="AC71" s="6">
        <v>0</v>
      </c>
      <c r="AD71" s="58">
        <v>3.36</v>
      </c>
      <c r="AE71" s="6">
        <f>AD71-AB71-AC71</f>
        <v>2.8175</v>
      </c>
      <c r="AF71" s="222"/>
      <c r="AG71" s="167"/>
    </row>
    <row r="72" spans="1:33" s="3" customFormat="1" ht="11.25">
      <c r="A72" s="42">
        <v>54</v>
      </c>
      <c r="B72" s="48" t="s">
        <v>123</v>
      </c>
      <c r="C72" s="43" t="s">
        <v>11</v>
      </c>
      <c r="D72" s="43">
        <v>25</v>
      </c>
      <c r="E72" s="43">
        <v>25</v>
      </c>
      <c r="F72" s="45">
        <f t="shared" si="4"/>
        <v>19.380000000000003</v>
      </c>
      <c r="G72" s="45">
        <v>9.91</v>
      </c>
      <c r="H72" s="45">
        <v>9.47</v>
      </c>
      <c r="I72" s="45"/>
      <c r="J72" s="45"/>
      <c r="K72" s="43">
        <f aca="true" t="shared" si="18" ref="K72:K112">F72-I72</f>
        <v>19.380000000000003</v>
      </c>
      <c r="L72" s="43">
        <v>0</v>
      </c>
      <c r="M72" s="45">
        <v>26.25</v>
      </c>
      <c r="N72" s="43">
        <f aca="true" t="shared" si="19" ref="N72:N79">M72-L72-K72</f>
        <v>6.869999999999997</v>
      </c>
      <c r="O72" s="92">
        <f aca="true" t="shared" si="20" ref="O72:O79">N72</f>
        <v>6.869999999999997</v>
      </c>
      <c r="P72" s="160" t="s">
        <v>66</v>
      </c>
      <c r="Q72" s="140"/>
      <c r="R72" s="42">
        <v>54</v>
      </c>
      <c r="S72" s="48" t="s">
        <v>123</v>
      </c>
      <c r="T72" s="50" t="s">
        <v>11</v>
      </c>
      <c r="U72" s="6"/>
      <c r="V72" s="51">
        <v>2.1192800000000003</v>
      </c>
      <c r="W72" s="75">
        <f t="shared" si="17"/>
        <v>21.499280000000002</v>
      </c>
      <c r="X72" s="5"/>
      <c r="Y72" s="5"/>
      <c r="Z72" s="45"/>
      <c r="AA72" s="45"/>
      <c r="AB72" s="5">
        <f aca="true" t="shared" si="21" ref="AB72:AB112">W72-Z72</f>
        <v>21.499280000000002</v>
      </c>
      <c r="AC72" s="6">
        <v>0</v>
      </c>
      <c r="AD72" s="58">
        <v>26.25</v>
      </c>
      <c r="AE72" s="23">
        <f aca="true" t="shared" si="22" ref="AE72:AE77">AD72-AC72-AB72</f>
        <v>4.750719999999998</v>
      </c>
      <c r="AF72" s="19">
        <f aca="true" t="shared" si="23" ref="AF72:AF77">AE72</f>
        <v>4.750719999999998</v>
      </c>
      <c r="AG72" s="58" t="s">
        <v>66</v>
      </c>
    </row>
    <row r="73" spans="1:34" s="3" customFormat="1" ht="11.25">
      <c r="A73" s="42">
        <v>55</v>
      </c>
      <c r="B73" s="48" t="s">
        <v>124</v>
      </c>
      <c r="C73" s="43" t="s">
        <v>5</v>
      </c>
      <c r="D73" s="43">
        <v>2.5</v>
      </c>
      <c r="E73" s="43">
        <v>2.5</v>
      </c>
      <c r="F73" s="45">
        <f t="shared" si="4"/>
        <v>1.5699999999999998</v>
      </c>
      <c r="G73" s="45">
        <v>0.97</v>
      </c>
      <c r="H73" s="45">
        <v>0.6</v>
      </c>
      <c r="I73" s="45">
        <v>0.156</v>
      </c>
      <c r="J73" s="45">
        <v>120</v>
      </c>
      <c r="K73" s="43">
        <f t="shared" si="18"/>
        <v>1.414</v>
      </c>
      <c r="L73" s="43">
        <v>0</v>
      </c>
      <c r="M73" s="45">
        <v>2.63</v>
      </c>
      <c r="N73" s="43">
        <f t="shared" si="19"/>
        <v>1.216</v>
      </c>
      <c r="O73" s="92">
        <f t="shared" si="20"/>
        <v>1.216</v>
      </c>
      <c r="P73" s="160" t="s">
        <v>66</v>
      </c>
      <c r="Q73" s="140"/>
      <c r="R73" s="125">
        <v>55</v>
      </c>
      <c r="S73" s="118" t="s">
        <v>124</v>
      </c>
      <c r="T73" s="112" t="s">
        <v>5</v>
      </c>
      <c r="U73" s="6"/>
      <c r="V73" s="120">
        <v>1.467</v>
      </c>
      <c r="W73" s="116">
        <f t="shared" si="17"/>
        <v>3.037</v>
      </c>
      <c r="X73" s="5"/>
      <c r="Y73" s="5"/>
      <c r="Z73" s="113">
        <v>0.156</v>
      </c>
      <c r="AA73" s="113">
        <v>120</v>
      </c>
      <c r="AB73" s="112">
        <f t="shared" si="21"/>
        <v>2.881</v>
      </c>
      <c r="AC73" s="112">
        <v>0</v>
      </c>
      <c r="AD73" s="113">
        <v>2.63</v>
      </c>
      <c r="AE73" s="119">
        <f t="shared" si="22"/>
        <v>-0.2509999999999999</v>
      </c>
      <c r="AF73" s="124">
        <f t="shared" si="23"/>
        <v>-0.2509999999999999</v>
      </c>
      <c r="AG73" s="113" t="s">
        <v>65</v>
      </c>
      <c r="AH73" s="110"/>
    </row>
    <row r="74" spans="1:33" s="3" customFormat="1" ht="11.25">
      <c r="A74" s="42">
        <v>56</v>
      </c>
      <c r="B74" s="48" t="s">
        <v>125</v>
      </c>
      <c r="C74" s="43" t="s">
        <v>17</v>
      </c>
      <c r="D74" s="43">
        <v>4</v>
      </c>
      <c r="E74" s="43">
        <v>4</v>
      </c>
      <c r="F74" s="45">
        <f t="shared" si="4"/>
        <v>1.43</v>
      </c>
      <c r="G74" s="45">
        <v>0.19</v>
      </c>
      <c r="H74" s="45">
        <v>1.24</v>
      </c>
      <c r="I74" s="45"/>
      <c r="J74" s="43"/>
      <c r="K74" s="43">
        <f t="shared" si="18"/>
        <v>1.43</v>
      </c>
      <c r="L74" s="43">
        <v>0</v>
      </c>
      <c r="M74" s="45">
        <v>4.2</v>
      </c>
      <c r="N74" s="43">
        <f t="shared" si="19"/>
        <v>2.7700000000000005</v>
      </c>
      <c r="O74" s="92">
        <f t="shared" si="20"/>
        <v>2.7700000000000005</v>
      </c>
      <c r="P74" s="160" t="s">
        <v>66</v>
      </c>
      <c r="Q74" s="140"/>
      <c r="R74" s="42">
        <v>56</v>
      </c>
      <c r="S74" s="48" t="s">
        <v>125</v>
      </c>
      <c r="T74" s="50" t="s">
        <v>17</v>
      </c>
      <c r="U74" s="6"/>
      <c r="V74" s="51">
        <v>0.6700000000000002</v>
      </c>
      <c r="W74" s="75">
        <f t="shared" si="17"/>
        <v>2.1</v>
      </c>
      <c r="X74" s="5"/>
      <c r="Y74" s="5"/>
      <c r="Z74" s="45"/>
      <c r="AA74" s="43"/>
      <c r="AB74" s="6">
        <f t="shared" si="21"/>
        <v>2.1</v>
      </c>
      <c r="AC74" s="6">
        <v>0</v>
      </c>
      <c r="AD74" s="58">
        <v>4.2</v>
      </c>
      <c r="AE74" s="22">
        <f t="shared" si="22"/>
        <v>2.1</v>
      </c>
      <c r="AF74" s="19">
        <f t="shared" si="23"/>
        <v>2.1</v>
      </c>
      <c r="AG74" s="58" t="s">
        <v>66</v>
      </c>
    </row>
    <row r="75" spans="1:33" s="3" customFormat="1" ht="11.25">
      <c r="A75" s="42">
        <v>57</v>
      </c>
      <c r="B75" s="48" t="s">
        <v>126</v>
      </c>
      <c r="C75" s="43" t="s">
        <v>14</v>
      </c>
      <c r="D75" s="43">
        <v>40</v>
      </c>
      <c r="E75" s="43">
        <v>40</v>
      </c>
      <c r="F75" s="45">
        <f t="shared" si="4"/>
        <v>31.98</v>
      </c>
      <c r="G75" s="45">
        <v>12.79</v>
      </c>
      <c r="H75" s="45">
        <v>19.19</v>
      </c>
      <c r="I75" s="45"/>
      <c r="J75" s="45"/>
      <c r="K75" s="43">
        <f t="shared" si="18"/>
        <v>31.98</v>
      </c>
      <c r="L75" s="43">
        <v>0</v>
      </c>
      <c r="M75" s="43">
        <v>42</v>
      </c>
      <c r="N75" s="43">
        <f t="shared" si="19"/>
        <v>10.02</v>
      </c>
      <c r="O75" s="92">
        <f t="shared" si="20"/>
        <v>10.02</v>
      </c>
      <c r="P75" s="160" t="s">
        <v>66</v>
      </c>
      <c r="Q75" s="140"/>
      <c r="R75" s="42">
        <v>57</v>
      </c>
      <c r="S75" s="48" t="s">
        <v>126</v>
      </c>
      <c r="T75" s="50" t="s">
        <v>14</v>
      </c>
      <c r="U75" s="6"/>
      <c r="V75" s="51">
        <v>5.77616</v>
      </c>
      <c r="W75" s="75">
        <f t="shared" si="17"/>
        <v>37.75616</v>
      </c>
      <c r="X75" s="5"/>
      <c r="Y75" s="5"/>
      <c r="Z75" s="45"/>
      <c r="AA75" s="45"/>
      <c r="AB75" s="5">
        <f t="shared" si="21"/>
        <v>37.75616</v>
      </c>
      <c r="AC75" s="6">
        <v>0</v>
      </c>
      <c r="AD75" s="50">
        <v>42</v>
      </c>
      <c r="AE75" s="23">
        <f t="shared" si="22"/>
        <v>4.243839999999999</v>
      </c>
      <c r="AF75" s="19">
        <f t="shared" si="23"/>
        <v>4.243839999999999</v>
      </c>
      <c r="AG75" s="58" t="s">
        <v>66</v>
      </c>
    </row>
    <row r="76" spans="1:33" s="3" customFormat="1" ht="11.25">
      <c r="A76" s="42">
        <v>58</v>
      </c>
      <c r="B76" s="48" t="s">
        <v>127</v>
      </c>
      <c r="C76" s="43" t="s">
        <v>11</v>
      </c>
      <c r="D76" s="43">
        <v>25</v>
      </c>
      <c r="E76" s="43">
        <v>25</v>
      </c>
      <c r="F76" s="45">
        <f t="shared" si="4"/>
        <v>6.88</v>
      </c>
      <c r="G76" s="45">
        <v>4.58</v>
      </c>
      <c r="H76" s="45">
        <v>2.3</v>
      </c>
      <c r="I76" s="45"/>
      <c r="J76" s="45"/>
      <c r="K76" s="43">
        <f t="shared" si="18"/>
        <v>6.88</v>
      </c>
      <c r="L76" s="43">
        <v>0</v>
      </c>
      <c r="M76" s="45">
        <v>26.25</v>
      </c>
      <c r="N76" s="43">
        <f t="shared" si="19"/>
        <v>19.37</v>
      </c>
      <c r="O76" s="92">
        <f t="shared" si="20"/>
        <v>19.37</v>
      </c>
      <c r="P76" s="160" t="s">
        <v>66</v>
      </c>
      <c r="Q76" s="140"/>
      <c r="R76" s="42">
        <v>58</v>
      </c>
      <c r="S76" s="48" t="s">
        <v>127</v>
      </c>
      <c r="T76" s="50" t="s">
        <v>11</v>
      </c>
      <c r="U76" s="6"/>
      <c r="V76" s="51">
        <v>0.48500000000000026</v>
      </c>
      <c r="W76" s="75">
        <f t="shared" si="17"/>
        <v>7.365</v>
      </c>
      <c r="X76" s="5"/>
      <c r="Y76" s="5"/>
      <c r="Z76" s="45"/>
      <c r="AA76" s="45"/>
      <c r="AB76" s="5">
        <f t="shared" si="21"/>
        <v>7.365</v>
      </c>
      <c r="AC76" s="6">
        <v>0</v>
      </c>
      <c r="AD76" s="58">
        <v>26.25</v>
      </c>
      <c r="AE76" s="23">
        <f t="shared" si="22"/>
        <v>18.884999999999998</v>
      </c>
      <c r="AF76" s="19">
        <f t="shared" si="23"/>
        <v>18.884999999999998</v>
      </c>
      <c r="AG76" s="58" t="s">
        <v>66</v>
      </c>
    </row>
    <row r="77" spans="1:33" s="3" customFormat="1" ht="11.25">
      <c r="A77" s="42">
        <v>59</v>
      </c>
      <c r="B77" s="48" t="s">
        <v>128</v>
      </c>
      <c r="C77" s="43" t="s">
        <v>11</v>
      </c>
      <c r="D77" s="43">
        <v>25</v>
      </c>
      <c r="E77" s="43">
        <v>25</v>
      </c>
      <c r="F77" s="45">
        <f t="shared" si="4"/>
        <v>6.04</v>
      </c>
      <c r="G77" s="45">
        <v>3.72</v>
      </c>
      <c r="H77" s="45">
        <v>2.32</v>
      </c>
      <c r="I77" s="45"/>
      <c r="J77" s="45"/>
      <c r="K77" s="43">
        <f t="shared" si="18"/>
        <v>6.04</v>
      </c>
      <c r="L77" s="43">
        <v>0</v>
      </c>
      <c r="M77" s="45">
        <v>26.25</v>
      </c>
      <c r="N77" s="43">
        <f t="shared" si="19"/>
        <v>20.21</v>
      </c>
      <c r="O77" s="92">
        <f t="shared" si="20"/>
        <v>20.21</v>
      </c>
      <c r="P77" s="160" t="s">
        <v>66</v>
      </c>
      <c r="Q77" s="140"/>
      <c r="R77" s="42">
        <v>59</v>
      </c>
      <c r="S77" s="48" t="s">
        <v>128</v>
      </c>
      <c r="T77" s="50" t="s">
        <v>11</v>
      </c>
      <c r="U77" s="6"/>
      <c r="V77" s="51">
        <v>1.255426</v>
      </c>
      <c r="W77" s="75">
        <f t="shared" si="17"/>
        <v>7.295426</v>
      </c>
      <c r="X77" s="5"/>
      <c r="Y77" s="5"/>
      <c r="Z77" s="45"/>
      <c r="AA77" s="45"/>
      <c r="AB77" s="5">
        <f t="shared" si="21"/>
        <v>7.295426</v>
      </c>
      <c r="AC77" s="6"/>
      <c r="AD77" s="58">
        <v>26.25</v>
      </c>
      <c r="AE77" s="23">
        <f t="shared" si="22"/>
        <v>18.954574</v>
      </c>
      <c r="AF77" s="19">
        <f t="shared" si="23"/>
        <v>18.954574</v>
      </c>
      <c r="AG77" s="58" t="s">
        <v>66</v>
      </c>
    </row>
    <row r="78" spans="1:34" s="110" customFormat="1" ht="11.25">
      <c r="A78" s="150">
        <v>60</v>
      </c>
      <c r="B78" s="152" t="s">
        <v>129</v>
      </c>
      <c r="C78" s="6">
        <v>4</v>
      </c>
      <c r="D78" s="6">
        <v>4</v>
      </c>
      <c r="E78" s="6"/>
      <c r="F78" s="1">
        <f t="shared" si="4"/>
        <v>0.29</v>
      </c>
      <c r="G78" s="1">
        <v>0.29</v>
      </c>
      <c r="H78" s="1"/>
      <c r="I78" s="1">
        <v>4.2</v>
      </c>
      <c r="J78" s="1" t="s">
        <v>64</v>
      </c>
      <c r="K78" s="6">
        <f>F78</f>
        <v>0.29</v>
      </c>
      <c r="L78" s="6">
        <v>0</v>
      </c>
      <c r="M78" s="1">
        <f>I78</f>
        <v>4.2</v>
      </c>
      <c r="N78" s="6">
        <f>M78-K78-L78</f>
        <v>3.91</v>
      </c>
      <c r="O78" s="22">
        <f>N78</f>
        <v>3.91</v>
      </c>
      <c r="P78" s="151" t="s">
        <v>66</v>
      </c>
      <c r="Q78" s="140"/>
      <c r="R78" s="150">
        <v>60</v>
      </c>
      <c r="S78" s="152" t="s">
        <v>129</v>
      </c>
      <c r="T78" s="50">
        <v>4</v>
      </c>
      <c r="U78" s="50"/>
      <c r="V78" s="51">
        <v>0</v>
      </c>
      <c r="W78" s="5">
        <f t="shared" si="17"/>
        <v>0.29</v>
      </c>
      <c r="X78" s="5"/>
      <c r="Y78" s="5"/>
      <c r="Z78" s="1">
        <v>4.2</v>
      </c>
      <c r="AA78" s="1" t="s">
        <v>64</v>
      </c>
      <c r="AB78" s="5">
        <f>W78</f>
        <v>0.29</v>
      </c>
      <c r="AC78" s="6"/>
      <c r="AD78" s="58">
        <f>Z78</f>
        <v>4.2</v>
      </c>
      <c r="AE78" s="23">
        <f>AD78-AB78-AC78</f>
        <v>3.91</v>
      </c>
      <c r="AF78" s="19">
        <f>AE78</f>
        <v>3.91</v>
      </c>
      <c r="AG78" s="58" t="s">
        <v>66</v>
      </c>
      <c r="AH78" s="3"/>
    </row>
    <row r="79" spans="1:33" s="3" customFormat="1" ht="11.25">
      <c r="A79" s="42">
        <v>61</v>
      </c>
      <c r="B79" s="48" t="s">
        <v>130</v>
      </c>
      <c r="C79" s="43" t="s">
        <v>8</v>
      </c>
      <c r="D79" s="43">
        <v>6.3</v>
      </c>
      <c r="E79" s="43">
        <v>6.3</v>
      </c>
      <c r="F79" s="45">
        <f aca="true" t="shared" si="24" ref="F79:F142">G79+H79</f>
        <v>3.3</v>
      </c>
      <c r="G79" s="45">
        <v>1.51</v>
      </c>
      <c r="H79" s="45">
        <v>1.79</v>
      </c>
      <c r="I79" s="45"/>
      <c r="J79" s="45"/>
      <c r="K79" s="43">
        <f t="shared" si="18"/>
        <v>3.3</v>
      </c>
      <c r="L79" s="43">
        <v>0</v>
      </c>
      <c r="M79" s="45">
        <v>6.62</v>
      </c>
      <c r="N79" s="91">
        <f t="shared" si="19"/>
        <v>3.3200000000000003</v>
      </c>
      <c r="O79" s="95">
        <f t="shared" si="20"/>
        <v>3.3200000000000003</v>
      </c>
      <c r="P79" s="160" t="s">
        <v>66</v>
      </c>
      <c r="Q79" s="140"/>
      <c r="R79" s="42">
        <v>61</v>
      </c>
      <c r="S79" s="48" t="s">
        <v>130</v>
      </c>
      <c r="T79" s="50" t="s">
        <v>8</v>
      </c>
      <c r="U79" s="6"/>
      <c r="V79" s="51">
        <v>0.8715000000000005</v>
      </c>
      <c r="W79" s="75">
        <f t="shared" si="17"/>
        <v>4.1715</v>
      </c>
      <c r="X79" s="5"/>
      <c r="Y79" s="5"/>
      <c r="Z79" s="45"/>
      <c r="AA79" s="45"/>
      <c r="AB79" s="6">
        <f t="shared" si="21"/>
        <v>4.1715</v>
      </c>
      <c r="AC79" s="6">
        <v>0</v>
      </c>
      <c r="AD79" s="58">
        <v>6.62</v>
      </c>
      <c r="AE79" s="22">
        <f>AD79-AC79-AB79</f>
        <v>2.4485</v>
      </c>
      <c r="AF79" s="20">
        <f>AE79</f>
        <v>2.4485</v>
      </c>
      <c r="AG79" s="58" t="s">
        <v>66</v>
      </c>
    </row>
    <row r="80" spans="1:33" s="3" customFormat="1" ht="11.25">
      <c r="A80" s="192">
        <v>62</v>
      </c>
      <c r="B80" s="48" t="s">
        <v>131</v>
      </c>
      <c r="C80" s="43" t="s">
        <v>34</v>
      </c>
      <c r="D80" s="43">
        <v>16</v>
      </c>
      <c r="E80" s="43">
        <v>10</v>
      </c>
      <c r="F80" s="45">
        <f>F81+F82</f>
        <v>7.799999999999999</v>
      </c>
      <c r="G80" s="47"/>
      <c r="H80" s="47"/>
      <c r="I80" s="45"/>
      <c r="J80" s="45"/>
      <c r="K80" s="45">
        <f t="shared" si="18"/>
        <v>7.799999999999999</v>
      </c>
      <c r="L80" s="43">
        <v>0</v>
      </c>
      <c r="M80" s="45">
        <v>10.5</v>
      </c>
      <c r="N80" s="43">
        <f>M80-K80-L80</f>
        <v>2.700000000000001</v>
      </c>
      <c r="O80" s="195">
        <f>MIN(N80:N82)</f>
        <v>2.700000000000001</v>
      </c>
      <c r="P80" s="198" t="s">
        <v>66</v>
      </c>
      <c r="Q80" s="140"/>
      <c r="R80" s="192">
        <v>62</v>
      </c>
      <c r="S80" s="48" t="s">
        <v>131</v>
      </c>
      <c r="T80" s="50" t="s">
        <v>34</v>
      </c>
      <c r="U80" s="6"/>
      <c r="V80" s="81"/>
      <c r="W80" s="75">
        <f>W81+W82</f>
        <v>10.29175</v>
      </c>
      <c r="X80" s="5"/>
      <c r="Y80" s="5"/>
      <c r="Z80" s="45"/>
      <c r="AA80" s="45"/>
      <c r="AB80" s="5">
        <f t="shared" si="21"/>
        <v>10.29175</v>
      </c>
      <c r="AC80" s="6">
        <v>0</v>
      </c>
      <c r="AD80" s="58">
        <v>10.5</v>
      </c>
      <c r="AE80" s="5">
        <f>AD80-AB80-AC80</f>
        <v>0.2082499999999996</v>
      </c>
      <c r="AF80" s="89">
        <f>MIN(AE80:AE82)</f>
        <v>0.2082499999999996</v>
      </c>
      <c r="AG80" s="165" t="s">
        <v>66</v>
      </c>
    </row>
    <row r="81" spans="1:33" s="3" customFormat="1" ht="11.25">
      <c r="A81" s="193"/>
      <c r="B81" s="49" t="s">
        <v>73</v>
      </c>
      <c r="C81" s="43" t="s">
        <v>34</v>
      </c>
      <c r="D81" s="43"/>
      <c r="E81" s="43"/>
      <c r="F81" s="45">
        <f t="shared" si="24"/>
        <v>3.35</v>
      </c>
      <c r="G81" s="45">
        <v>1.36</v>
      </c>
      <c r="H81" s="45">
        <v>1.99</v>
      </c>
      <c r="I81" s="45"/>
      <c r="J81" s="45"/>
      <c r="K81" s="45">
        <f t="shared" si="18"/>
        <v>3.35</v>
      </c>
      <c r="L81" s="43">
        <v>0</v>
      </c>
      <c r="M81" s="45">
        <v>10.5</v>
      </c>
      <c r="N81" s="43">
        <f>M81-F81</f>
        <v>7.15</v>
      </c>
      <c r="O81" s="196"/>
      <c r="P81" s="199"/>
      <c r="Q81" s="140"/>
      <c r="R81" s="193"/>
      <c r="S81" s="49" t="s">
        <v>73</v>
      </c>
      <c r="T81" s="50" t="s">
        <v>34</v>
      </c>
      <c r="U81" s="6"/>
      <c r="V81" s="81"/>
      <c r="W81" s="47">
        <f>F81+V111+V116+V142+V136/2+V119/2</f>
        <v>4.180550000000001</v>
      </c>
      <c r="X81" s="4"/>
      <c r="Y81" s="4"/>
      <c r="Z81" s="45"/>
      <c r="AA81" s="45"/>
      <c r="AB81" s="5">
        <f t="shared" si="21"/>
        <v>4.180550000000001</v>
      </c>
      <c r="AC81" s="6">
        <v>0</v>
      </c>
      <c r="AD81" s="58">
        <v>10.5</v>
      </c>
      <c r="AE81" s="5">
        <f>AD81-W81</f>
        <v>6.319449999999999</v>
      </c>
      <c r="AF81" s="90"/>
      <c r="AG81" s="166"/>
    </row>
    <row r="82" spans="1:33" s="3" customFormat="1" ht="11.25">
      <c r="A82" s="194"/>
      <c r="B82" s="49" t="s">
        <v>74</v>
      </c>
      <c r="C82" s="43" t="s">
        <v>34</v>
      </c>
      <c r="D82" s="43"/>
      <c r="E82" s="43"/>
      <c r="F82" s="45">
        <f t="shared" si="24"/>
        <v>4.449999999999999</v>
      </c>
      <c r="G82" s="45">
        <v>2.13</v>
      </c>
      <c r="H82" s="45">
        <v>2.32</v>
      </c>
      <c r="I82" s="45"/>
      <c r="J82" s="45"/>
      <c r="K82" s="45">
        <f t="shared" si="18"/>
        <v>4.449999999999999</v>
      </c>
      <c r="L82" s="43">
        <v>0</v>
      </c>
      <c r="M82" s="45">
        <v>10.5</v>
      </c>
      <c r="N82" s="43">
        <f>M82-K82-L82</f>
        <v>6.050000000000001</v>
      </c>
      <c r="O82" s="197"/>
      <c r="P82" s="200"/>
      <c r="Q82" s="140"/>
      <c r="R82" s="194"/>
      <c r="S82" s="49" t="s">
        <v>74</v>
      </c>
      <c r="T82" s="50" t="s">
        <v>34</v>
      </c>
      <c r="U82" s="6"/>
      <c r="V82" s="51">
        <v>1.6611999999999991</v>
      </c>
      <c r="W82" s="47">
        <f>V82+F82</f>
        <v>6.111199999999998</v>
      </c>
      <c r="X82" s="4"/>
      <c r="Y82" s="4"/>
      <c r="Z82" s="45"/>
      <c r="AA82" s="45"/>
      <c r="AB82" s="6">
        <f t="shared" si="21"/>
        <v>6.111199999999998</v>
      </c>
      <c r="AC82" s="6">
        <v>0</v>
      </c>
      <c r="AD82" s="58">
        <v>10.5</v>
      </c>
      <c r="AE82" s="6">
        <f>AD82-AB82-AC82</f>
        <v>4.388800000000002</v>
      </c>
      <c r="AF82" s="202"/>
      <c r="AG82" s="167"/>
    </row>
    <row r="83" spans="1:33" s="3" customFormat="1" ht="11.25">
      <c r="A83" s="192">
        <v>63</v>
      </c>
      <c r="B83" s="48" t="s">
        <v>132</v>
      </c>
      <c r="C83" s="43" t="s">
        <v>4</v>
      </c>
      <c r="D83" s="43">
        <v>10</v>
      </c>
      <c r="E83" s="43">
        <v>10</v>
      </c>
      <c r="F83" s="45">
        <f>F84+F85</f>
        <v>3.4000000000000004</v>
      </c>
      <c r="G83" s="45"/>
      <c r="H83" s="45"/>
      <c r="I83" s="47">
        <f>I84+I85</f>
        <v>0.537</v>
      </c>
      <c r="J83" s="45">
        <v>120</v>
      </c>
      <c r="K83" s="45">
        <f t="shared" si="18"/>
        <v>2.8630000000000004</v>
      </c>
      <c r="L83" s="43">
        <v>0</v>
      </c>
      <c r="M83" s="45">
        <v>10.5</v>
      </c>
      <c r="N83" s="43">
        <f>M83-K83-L83</f>
        <v>7.637</v>
      </c>
      <c r="O83" s="195">
        <f>MIN(N83:N85)</f>
        <v>7.637</v>
      </c>
      <c r="P83" s="198" t="s">
        <v>66</v>
      </c>
      <c r="Q83" s="140"/>
      <c r="R83" s="192">
        <v>63</v>
      </c>
      <c r="S83" s="48" t="s">
        <v>132</v>
      </c>
      <c r="T83" s="50" t="s">
        <v>4</v>
      </c>
      <c r="U83" s="6"/>
      <c r="V83" s="81"/>
      <c r="W83" s="75">
        <f>W84+W85</f>
        <v>3.7755</v>
      </c>
      <c r="X83" s="5"/>
      <c r="Y83" s="5"/>
      <c r="Z83" s="47">
        <f>Z84+Z85</f>
        <v>0.537</v>
      </c>
      <c r="AA83" s="45">
        <v>120</v>
      </c>
      <c r="AB83" s="5">
        <f t="shared" si="21"/>
        <v>3.2385</v>
      </c>
      <c r="AC83" s="6">
        <v>0</v>
      </c>
      <c r="AD83" s="58">
        <v>10.5</v>
      </c>
      <c r="AE83" s="5">
        <f>AD83-AB83-AC83</f>
        <v>7.2615</v>
      </c>
      <c r="AF83" s="89">
        <f>MIN(AE83:AE85)</f>
        <v>7.2615</v>
      </c>
      <c r="AG83" s="165" t="s">
        <v>66</v>
      </c>
    </row>
    <row r="84" spans="1:33" s="3" customFormat="1" ht="11.25">
      <c r="A84" s="193"/>
      <c r="B84" s="49" t="s">
        <v>73</v>
      </c>
      <c r="C84" s="43" t="s">
        <v>4</v>
      </c>
      <c r="D84" s="43"/>
      <c r="E84" s="43"/>
      <c r="F84" s="45">
        <f t="shared" si="24"/>
        <v>2.1</v>
      </c>
      <c r="G84" s="45">
        <v>0</v>
      </c>
      <c r="H84" s="45">
        <v>2.1</v>
      </c>
      <c r="I84" s="79"/>
      <c r="J84" s="45"/>
      <c r="K84" s="45">
        <f t="shared" si="18"/>
        <v>2.1</v>
      </c>
      <c r="L84" s="43">
        <v>0</v>
      </c>
      <c r="M84" s="45">
        <v>10.5</v>
      </c>
      <c r="N84" s="43">
        <f>M84-F84</f>
        <v>8.4</v>
      </c>
      <c r="O84" s="196"/>
      <c r="P84" s="199"/>
      <c r="Q84" s="140"/>
      <c r="R84" s="193"/>
      <c r="S84" s="49" t="s">
        <v>73</v>
      </c>
      <c r="T84" s="50" t="s">
        <v>4</v>
      </c>
      <c r="U84" s="6"/>
      <c r="V84" s="81"/>
      <c r="W84" s="47">
        <f>F84+V115+V113+V129/2</f>
        <v>2.4345</v>
      </c>
      <c r="X84" s="4"/>
      <c r="Y84" s="4"/>
      <c r="Z84" s="79"/>
      <c r="AA84" s="45"/>
      <c r="AB84" s="5">
        <f t="shared" si="21"/>
        <v>2.4345</v>
      </c>
      <c r="AC84" s="6">
        <v>0</v>
      </c>
      <c r="AD84" s="58">
        <v>10.5</v>
      </c>
      <c r="AE84" s="5">
        <f>AD84-W84</f>
        <v>8.0655</v>
      </c>
      <c r="AF84" s="90"/>
      <c r="AG84" s="166"/>
    </row>
    <row r="85" spans="1:33" s="3" customFormat="1" ht="11.25">
      <c r="A85" s="194"/>
      <c r="B85" s="49" t="s">
        <v>74</v>
      </c>
      <c r="C85" s="43" t="s">
        <v>4</v>
      </c>
      <c r="D85" s="43"/>
      <c r="E85" s="43"/>
      <c r="F85" s="45">
        <f t="shared" si="24"/>
        <v>1.3</v>
      </c>
      <c r="G85" s="45">
        <v>0.45</v>
      </c>
      <c r="H85" s="45">
        <v>0.85</v>
      </c>
      <c r="I85" s="47">
        <v>0.537</v>
      </c>
      <c r="J85" s="45">
        <v>120</v>
      </c>
      <c r="K85" s="45">
        <f t="shared" si="18"/>
        <v>0.763</v>
      </c>
      <c r="L85" s="43">
        <v>0</v>
      </c>
      <c r="M85" s="45">
        <v>10.5</v>
      </c>
      <c r="N85" s="43">
        <f>M85-K85-L85</f>
        <v>9.737</v>
      </c>
      <c r="O85" s="197"/>
      <c r="P85" s="200"/>
      <c r="Q85" s="140"/>
      <c r="R85" s="194"/>
      <c r="S85" s="49" t="s">
        <v>74</v>
      </c>
      <c r="T85" s="50" t="s">
        <v>4</v>
      </c>
      <c r="U85" s="6"/>
      <c r="V85" s="51">
        <v>0.040999999999999995</v>
      </c>
      <c r="W85" s="47">
        <f>V85+F85</f>
        <v>1.341</v>
      </c>
      <c r="X85" s="4"/>
      <c r="Y85" s="4"/>
      <c r="Z85" s="47">
        <v>0.537</v>
      </c>
      <c r="AA85" s="45">
        <v>120</v>
      </c>
      <c r="AB85" s="5">
        <f t="shared" si="21"/>
        <v>0.8039999999999999</v>
      </c>
      <c r="AC85" s="6">
        <v>0</v>
      </c>
      <c r="AD85" s="58">
        <v>10.5</v>
      </c>
      <c r="AE85" s="5">
        <f>AD85-AB85-AC85</f>
        <v>9.696</v>
      </c>
      <c r="AF85" s="202"/>
      <c r="AG85" s="167"/>
    </row>
    <row r="86" spans="1:33" s="3" customFormat="1" ht="11.25">
      <c r="A86" s="42">
        <v>64</v>
      </c>
      <c r="B86" s="48" t="s">
        <v>133</v>
      </c>
      <c r="C86" s="43" t="s">
        <v>8</v>
      </c>
      <c r="D86" s="43">
        <v>6.3</v>
      </c>
      <c r="E86" s="43">
        <v>6.3</v>
      </c>
      <c r="F86" s="45">
        <f t="shared" si="24"/>
        <v>0.29</v>
      </c>
      <c r="G86" s="45">
        <v>0.04</v>
      </c>
      <c r="H86" s="45">
        <v>0.25</v>
      </c>
      <c r="I86" s="45">
        <v>0.087</v>
      </c>
      <c r="J86" s="45">
        <v>120</v>
      </c>
      <c r="K86" s="43">
        <f t="shared" si="18"/>
        <v>0.20299999999999999</v>
      </c>
      <c r="L86" s="43">
        <v>0</v>
      </c>
      <c r="M86" s="45">
        <v>6.62</v>
      </c>
      <c r="N86" s="43">
        <f>M86-L86-K86</f>
        <v>6.417</v>
      </c>
      <c r="O86" s="92">
        <f>N86</f>
        <v>6.417</v>
      </c>
      <c r="P86" s="160" t="s">
        <v>66</v>
      </c>
      <c r="Q86" s="140"/>
      <c r="R86" s="42">
        <v>64</v>
      </c>
      <c r="S86" s="48" t="s">
        <v>133</v>
      </c>
      <c r="T86" s="50" t="s">
        <v>8</v>
      </c>
      <c r="U86" s="6"/>
      <c r="V86" s="51">
        <v>0.015</v>
      </c>
      <c r="W86" s="75">
        <f>V86+F86</f>
        <v>0.305</v>
      </c>
      <c r="X86" s="5"/>
      <c r="Y86" s="5"/>
      <c r="Z86" s="45">
        <v>0.087</v>
      </c>
      <c r="AA86" s="45">
        <v>120</v>
      </c>
      <c r="AB86" s="6">
        <f t="shared" si="21"/>
        <v>0.218</v>
      </c>
      <c r="AC86" s="6">
        <v>0</v>
      </c>
      <c r="AD86" s="58">
        <v>6.62</v>
      </c>
      <c r="AE86" s="22">
        <f>AD86-AC86-AB86</f>
        <v>6.402</v>
      </c>
      <c r="AF86" s="19">
        <f>AE86</f>
        <v>6.402</v>
      </c>
      <c r="AG86" s="58" t="s">
        <v>66</v>
      </c>
    </row>
    <row r="87" spans="1:33" s="3" customFormat="1" ht="11.25">
      <c r="A87" s="42">
        <v>65</v>
      </c>
      <c r="B87" s="48" t="s">
        <v>134</v>
      </c>
      <c r="C87" s="43" t="s">
        <v>9</v>
      </c>
      <c r="D87" s="43">
        <v>16</v>
      </c>
      <c r="E87" s="43">
        <v>16</v>
      </c>
      <c r="F87" s="45">
        <f t="shared" si="24"/>
        <v>12.24</v>
      </c>
      <c r="G87" s="45">
        <v>5.05</v>
      </c>
      <c r="H87" s="45">
        <v>7.19</v>
      </c>
      <c r="I87" s="45"/>
      <c r="J87" s="45"/>
      <c r="K87" s="43">
        <f t="shared" si="18"/>
        <v>12.24</v>
      </c>
      <c r="L87" s="43">
        <v>0</v>
      </c>
      <c r="M87" s="45">
        <v>16.8</v>
      </c>
      <c r="N87" s="43">
        <f>M87-L87-K87</f>
        <v>4.5600000000000005</v>
      </c>
      <c r="O87" s="92">
        <f>N87</f>
        <v>4.5600000000000005</v>
      </c>
      <c r="P87" s="160" t="s">
        <v>66</v>
      </c>
      <c r="Q87" s="140"/>
      <c r="R87" s="42">
        <v>65</v>
      </c>
      <c r="S87" s="48" t="s">
        <v>134</v>
      </c>
      <c r="T87" s="50" t="s">
        <v>9</v>
      </c>
      <c r="U87" s="6"/>
      <c r="V87" s="51">
        <v>0</v>
      </c>
      <c r="W87" s="75">
        <f>V87+F87</f>
        <v>12.24</v>
      </c>
      <c r="X87" s="5"/>
      <c r="Y87" s="5"/>
      <c r="Z87" s="45"/>
      <c r="AA87" s="45"/>
      <c r="AB87" s="6">
        <f t="shared" si="21"/>
        <v>12.24</v>
      </c>
      <c r="AC87" s="6">
        <v>0</v>
      </c>
      <c r="AD87" s="58">
        <v>16.8</v>
      </c>
      <c r="AE87" s="22">
        <f>AD87-AC87-AB87</f>
        <v>4.5600000000000005</v>
      </c>
      <c r="AF87" s="20">
        <f>AE87</f>
        <v>4.5600000000000005</v>
      </c>
      <c r="AG87" s="58" t="s">
        <v>66</v>
      </c>
    </row>
    <row r="88" spans="1:36" s="114" customFormat="1" ht="11.25">
      <c r="A88" s="125">
        <v>66</v>
      </c>
      <c r="B88" s="118" t="s">
        <v>135</v>
      </c>
      <c r="C88" s="112" t="s">
        <v>15</v>
      </c>
      <c r="D88" s="43">
        <v>6.3</v>
      </c>
      <c r="E88" s="43">
        <v>10</v>
      </c>
      <c r="F88" s="113">
        <f t="shared" si="24"/>
        <v>9.899999999999999</v>
      </c>
      <c r="G88" s="45">
        <v>5.64</v>
      </c>
      <c r="H88" s="45">
        <v>4.26</v>
      </c>
      <c r="I88" s="113"/>
      <c r="J88" s="113"/>
      <c r="K88" s="112">
        <f t="shared" si="18"/>
        <v>9.899999999999999</v>
      </c>
      <c r="L88" s="112">
        <v>0</v>
      </c>
      <c r="M88" s="113">
        <v>6.62</v>
      </c>
      <c r="N88" s="112">
        <f>M88-L88-K88</f>
        <v>-3.2799999999999985</v>
      </c>
      <c r="O88" s="119">
        <f>N88</f>
        <v>-3.2799999999999985</v>
      </c>
      <c r="P88" s="113" t="s">
        <v>65</v>
      </c>
      <c r="Q88" s="140"/>
      <c r="R88" s="125">
        <v>66</v>
      </c>
      <c r="S88" s="118" t="s">
        <v>135</v>
      </c>
      <c r="T88" s="112" t="s">
        <v>15</v>
      </c>
      <c r="U88" s="6"/>
      <c r="V88" s="120">
        <v>2.8539999999999996</v>
      </c>
      <c r="W88" s="116">
        <f>V88+F88</f>
        <v>12.753999999999998</v>
      </c>
      <c r="X88" s="5"/>
      <c r="Y88" s="5"/>
      <c r="Z88" s="113"/>
      <c r="AA88" s="113"/>
      <c r="AB88" s="112">
        <f t="shared" si="21"/>
        <v>12.753999999999998</v>
      </c>
      <c r="AC88" s="112">
        <v>0</v>
      </c>
      <c r="AD88" s="113">
        <v>6.62</v>
      </c>
      <c r="AE88" s="119">
        <f>AD88-AC88-AB88</f>
        <v>-6.133999999999998</v>
      </c>
      <c r="AF88" s="127">
        <f>AE88</f>
        <v>-6.133999999999998</v>
      </c>
      <c r="AG88" s="113" t="s">
        <v>65</v>
      </c>
      <c r="AH88" s="110"/>
      <c r="AI88" s="110"/>
      <c r="AJ88" s="110"/>
    </row>
    <row r="89" spans="1:33" s="3" customFormat="1" ht="11.25">
      <c r="A89" s="192">
        <v>67</v>
      </c>
      <c r="B89" s="48" t="s">
        <v>136</v>
      </c>
      <c r="C89" s="43" t="s">
        <v>8</v>
      </c>
      <c r="D89" s="43">
        <v>6.3</v>
      </c>
      <c r="E89" s="43">
        <v>6.3</v>
      </c>
      <c r="F89" s="45">
        <f>F90+F91</f>
        <v>1.7000000000000002</v>
      </c>
      <c r="G89" s="45"/>
      <c r="H89" s="45"/>
      <c r="I89" s="44"/>
      <c r="J89" s="45"/>
      <c r="K89" s="45">
        <f>F89-I89</f>
        <v>1.7000000000000002</v>
      </c>
      <c r="L89" s="43">
        <v>0</v>
      </c>
      <c r="M89" s="45">
        <v>6.62</v>
      </c>
      <c r="N89" s="43">
        <f>M89-K89-L89</f>
        <v>4.92</v>
      </c>
      <c r="O89" s="195">
        <f>MIN(N89:N91)</f>
        <v>4.92</v>
      </c>
      <c r="P89" s="198" t="s">
        <v>66</v>
      </c>
      <c r="Q89" s="140"/>
      <c r="R89" s="192">
        <v>67</v>
      </c>
      <c r="S89" s="48" t="s">
        <v>136</v>
      </c>
      <c r="T89" s="50" t="s">
        <v>8</v>
      </c>
      <c r="U89" s="6"/>
      <c r="V89" s="81"/>
      <c r="W89" s="75">
        <f>W90+W91</f>
        <v>1.736</v>
      </c>
      <c r="X89" s="5"/>
      <c r="Y89" s="5"/>
      <c r="Z89" s="44"/>
      <c r="AA89" s="45"/>
      <c r="AB89" s="6">
        <f>W89-Z89</f>
        <v>1.736</v>
      </c>
      <c r="AC89" s="6">
        <v>0</v>
      </c>
      <c r="AD89" s="58">
        <v>6.62</v>
      </c>
      <c r="AE89" s="6">
        <f>AD89-AB89-AC89</f>
        <v>4.884</v>
      </c>
      <c r="AF89" s="89">
        <f>MIN(AE89:AE91)</f>
        <v>4.884</v>
      </c>
      <c r="AG89" s="165" t="s">
        <v>66</v>
      </c>
    </row>
    <row r="90" spans="1:33" s="3" customFormat="1" ht="11.25">
      <c r="A90" s="193"/>
      <c r="B90" s="49" t="s">
        <v>73</v>
      </c>
      <c r="C90" s="43" t="s">
        <v>42</v>
      </c>
      <c r="D90" s="43"/>
      <c r="E90" s="43"/>
      <c r="F90" s="45">
        <f t="shared" si="24"/>
        <v>0.36</v>
      </c>
      <c r="G90" s="45"/>
      <c r="H90" s="45">
        <v>0.36</v>
      </c>
      <c r="I90" s="44"/>
      <c r="J90" s="45"/>
      <c r="K90" s="45">
        <f>F90-I90</f>
        <v>0.36</v>
      </c>
      <c r="L90" s="43">
        <v>0</v>
      </c>
      <c r="M90" s="45">
        <v>6.62</v>
      </c>
      <c r="N90" s="43">
        <f>M90-F90</f>
        <v>6.26</v>
      </c>
      <c r="O90" s="196"/>
      <c r="P90" s="199"/>
      <c r="Q90" s="140"/>
      <c r="R90" s="193"/>
      <c r="S90" s="49" t="s">
        <v>73</v>
      </c>
      <c r="T90" s="50" t="s">
        <v>42</v>
      </c>
      <c r="U90" s="6"/>
      <c r="V90" s="81"/>
      <c r="W90" s="47">
        <f>F90+V176/2</f>
        <v>0.365</v>
      </c>
      <c r="X90" s="4"/>
      <c r="Y90" s="4"/>
      <c r="Z90" s="44"/>
      <c r="AA90" s="45"/>
      <c r="AB90" s="6">
        <f>W90-Z90</f>
        <v>0.365</v>
      </c>
      <c r="AC90" s="6">
        <v>0</v>
      </c>
      <c r="AD90" s="58">
        <v>6.62</v>
      </c>
      <c r="AE90" s="6">
        <f>AD90-W90</f>
        <v>6.255</v>
      </c>
      <c r="AF90" s="90"/>
      <c r="AG90" s="166"/>
    </row>
    <row r="91" spans="1:33" s="3" customFormat="1" ht="11.25">
      <c r="A91" s="194"/>
      <c r="B91" s="49" t="s">
        <v>74</v>
      </c>
      <c r="C91" s="43" t="s">
        <v>8</v>
      </c>
      <c r="D91" s="43"/>
      <c r="E91" s="43"/>
      <c r="F91" s="45">
        <f t="shared" si="24"/>
        <v>1.34</v>
      </c>
      <c r="G91" s="45">
        <v>0</v>
      </c>
      <c r="H91" s="45">
        <v>1.34</v>
      </c>
      <c r="I91" s="45"/>
      <c r="J91" s="45"/>
      <c r="K91" s="45">
        <f t="shared" si="18"/>
        <v>1.34</v>
      </c>
      <c r="L91" s="43">
        <v>0</v>
      </c>
      <c r="M91" s="45">
        <v>6.62</v>
      </c>
      <c r="N91" s="43">
        <f>M91-K91-L91</f>
        <v>5.28</v>
      </c>
      <c r="O91" s="197"/>
      <c r="P91" s="200"/>
      <c r="Q91" s="140"/>
      <c r="R91" s="194"/>
      <c r="S91" s="49" t="s">
        <v>74</v>
      </c>
      <c r="T91" s="50" t="s">
        <v>8</v>
      </c>
      <c r="U91" s="6"/>
      <c r="V91" s="51">
        <v>0.031</v>
      </c>
      <c r="W91" s="47">
        <f>V91+F91</f>
        <v>1.371</v>
      </c>
      <c r="X91" s="4"/>
      <c r="Y91" s="4"/>
      <c r="Z91" s="45"/>
      <c r="AA91" s="45"/>
      <c r="AB91" s="6">
        <f t="shared" si="21"/>
        <v>1.371</v>
      </c>
      <c r="AC91" s="6">
        <v>0</v>
      </c>
      <c r="AD91" s="58">
        <v>6.62</v>
      </c>
      <c r="AE91" s="6">
        <f>AD91-AB91-AC91</f>
        <v>5.2490000000000006</v>
      </c>
      <c r="AF91" s="202"/>
      <c r="AG91" s="167"/>
    </row>
    <row r="92" spans="1:36" s="114" customFormat="1" ht="11.25">
      <c r="A92" s="176">
        <v>68</v>
      </c>
      <c r="B92" s="118" t="s">
        <v>137</v>
      </c>
      <c r="C92" s="112" t="s">
        <v>8</v>
      </c>
      <c r="D92" s="43">
        <v>6.3</v>
      </c>
      <c r="E92" s="43">
        <v>6.3</v>
      </c>
      <c r="F92" s="113">
        <f>F93+F94</f>
        <v>10.35</v>
      </c>
      <c r="G92" s="45"/>
      <c r="H92" s="45"/>
      <c r="I92" s="113">
        <f>I93+I94</f>
        <v>0.97</v>
      </c>
      <c r="J92" s="113">
        <v>120</v>
      </c>
      <c r="K92" s="113">
        <f t="shared" si="18"/>
        <v>9.379999999999999</v>
      </c>
      <c r="L92" s="112">
        <v>0</v>
      </c>
      <c r="M92" s="113">
        <v>6.62</v>
      </c>
      <c r="N92" s="112">
        <f>M92-K92-L92</f>
        <v>-2.759999999999999</v>
      </c>
      <c r="O92" s="175">
        <f>MIN(N92:N94)</f>
        <v>-2.759999999999999</v>
      </c>
      <c r="P92" s="174" t="s">
        <v>65</v>
      </c>
      <c r="Q92" s="140"/>
      <c r="R92" s="176">
        <v>68</v>
      </c>
      <c r="S92" s="118" t="s">
        <v>137</v>
      </c>
      <c r="T92" s="112" t="s">
        <v>8</v>
      </c>
      <c r="U92" s="112"/>
      <c r="V92" s="120"/>
      <c r="W92" s="116">
        <f>W93+W94</f>
        <v>23.757240000000017</v>
      </c>
      <c r="X92" s="116"/>
      <c r="Y92" s="116"/>
      <c r="Z92" s="113">
        <f>Z93+Z94</f>
        <v>0.97</v>
      </c>
      <c r="AA92" s="113">
        <v>120</v>
      </c>
      <c r="AB92" s="116">
        <f t="shared" si="21"/>
        <v>22.78724000000002</v>
      </c>
      <c r="AC92" s="112">
        <v>0</v>
      </c>
      <c r="AD92" s="113">
        <v>6.62</v>
      </c>
      <c r="AE92" s="116">
        <f>AD92-AB92-AC92</f>
        <v>-16.167240000000017</v>
      </c>
      <c r="AF92" s="168">
        <f>MIN(AE92:AE94)</f>
        <v>-16.167240000000017</v>
      </c>
      <c r="AG92" s="223" t="s">
        <v>65</v>
      </c>
      <c r="AH92" s="110"/>
      <c r="AI92" s="110"/>
      <c r="AJ92" s="110"/>
    </row>
    <row r="93" spans="1:33" s="3" customFormat="1" ht="11.25">
      <c r="A93" s="193"/>
      <c r="B93" s="139" t="s">
        <v>73</v>
      </c>
      <c r="C93" s="112" t="s">
        <v>8</v>
      </c>
      <c r="D93" s="112"/>
      <c r="E93" s="112"/>
      <c r="F93" s="113">
        <f t="shared" si="24"/>
        <v>7.66</v>
      </c>
      <c r="G93" s="113">
        <v>5.76</v>
      </c>
      <c r="H93" s="113">
        <v>1.9</v>
      </c>
      <c r="I93" s="113"/>
      <c r="J93" s="113"/>
      <c r="K93" s="113">
        <f t="shared" si="18"/>
        <v>7.66</v>
      </c>
      <c r="L93" s="112">
        <v>0</v>
      </c>
      <c r="M93" s="113">
        <v>6.62</v>
      </c>
      <c r="N93" s="112">
        <f>M93-F93</f>
        <v>-1.04</v>
      </c>
      <c r="O93" s="196"/>
      <c r="P93" s="199"/>
      <c r="Q93" s="140"/>
      <c r="R93" s="177"/>
      <c r="S93" s="139" t="s">
        <v>73</v>
      </c>
      <c r="T93" s="112" t="s">
        <v>8</v>
      </c>
      <c r="U93" s="112"/>
      <c r="V93" s="120"/>
      <c r="W93" s="131">
        <f>F93+V140+V132/2+V126+V128/2+V133</f>
        <v>10.974740000000002</v>
      </c>
      <c r="X93" s="131"/>
      <c r="Y93" s="131"/>
      <c r="Z93" s="113"/>
      <c r="AA93" s="113"/>
      <c r="AB93" s="116">
        <f t="shared" si="21"/>
        <v>10.974740000000002</v>
      </c>
      <c r="AC93" s="112">
        <v>0</v>
      </c>
      <c r="AD93" s="113">
        <v>6.62</v>
      </c>
      <c r="AE93" s="116">
        <f>AD93-W93</f>
        <v>-4.354740000000002</v>
      </c>
      <c r="AF93" s="169"/>
      <c r="AG93" s="166"/>
    </row>
    <row r="94" spans="1:33" s="3" customFormat="1" ht="11.25">
      <c r="A94" s="194"/>
      <c r="B94" s="139" t="s">
        <v>74</v>
      </c>
      <c r="C94" s="112" t="s">
        <v>8</v>
      </c>
      <c r="D94" s="112"/>
      <c r="E94" s="112"/>
      <c r="F94" s="113">
        <f t="shared" si="24"/>
        <v>2.69</v>
      </c>
      <c r="G94" s="113">
        <v>1.06</v>
      </c>
      <c r="H94" s="113">
        <v>1.63</v>
      </c>
      <c r="I94" s="113">
        <v>0.97</v>
      </c>
      <c r="J94" s="113">
        <v>120</v>
      </c>
      <c r="K94" s="113">
        <f t="shared" si="18"/>
        <v>1.72</v>
      </c>
      <c r="L94" s="112">
        <v>0</v>
      </c>
      <c r="M94" s="113">
        <v>6.62</v>
      </c>
      <c r="N94" s="112">
        <f>M94-K94-L94</f>
        <v>4.9</v>
      </c>
      <c r="O94" s="197"/>
      <c r="P94" s="200"/>
      <c r="Q94" s="140"/>
      <c r="R94" s="178"/>
      <c r="S94" s="139" t="s">
        <v>74</v>
      </c>
      <c r="T94" s="112" t="s">
        <v>8</v>
      </c>
      <c r="U94" s="112"/>
      <c r="V94" s="120">
        <v>10.092500000000014</v>
      </c>
      <c r="W94" s="131">
        <f>V94+F94</f>
        <v>12.782500000000013</v>
      </c>
      <c r="X94" s="131"/>
      <c r="Y94" s="131"/>
      <c r="Z94" s="113">
        <v>0.97</v>
      </c>
      <c r="AA94" s="113">
        <v>120</v>
      </c>
      <c r="AB94" s="112">
        <f t="shared" si="21"/>
        <v>11.812500000000012</v>
      </c>
      <c r="AC94" s="112">
        <v>0</v>
      </c>
      <c r="AD94" s="113">
        <v>6.62</v>
      </c>
      <c r="AE94" s="112">
        <f>AD94-AB94-AC94</f>
        <v>-5.192500000000012</v>
      </c>
      <c r="AF94" s="170"/>
      <c r="AG94" s="167"/>
    </row>
    <row r="95" spans="1:34" s="3" customFormat="1" ht="11.25">
      <c r="A95" s="192">
        <v>69</v>
      </c>
      <c r="B95" s="48" t="s">
        <v>138</v>
      </c>
      <c r="C95" s="43" t="s">
        <v>11</v>
      </c>
      <c r="D95" s="43">
        <v>25</v>
      </c>
      <c r="E95" s="43">
        <v>25</v>
      </c>
      <c r="F95" s="45">
        <f>F96+F97</f>
        <v>24.89</v>
      </c>
      <c r="G95" s="47"/>
      <c r="H95" s="47"/>
      <c r="I95" s="45"/>
      <c r="J95" s="45"/>
      <c r="K95" s="45">
        <f t="shared" si="18"/>
        <v>24.89</v>
      </c>
      <c r="L95" s="43">
        <v>0</v>
      </c>
      <c r="M95" s="45">
        <v>26.25</v>
      </c>
      <c r="N95" s="43">
        <f>M95-K95-L95</f>
        <v>1.3599999999999994</v>
      </c>
      <c r="O95" s="195">
        <f>MIN(N95:N97)</f>
        <v>1.3599999999999994</v>
      </c>
      <c r="P95" s="198" t="s">
        <v>66</v>
      </c>
      <c r="Q95" s="140"/>
      <c r="R95" s="176">
        <v>69</v>
      </c>
      <c r="S95" s="118" t="s">
        <v>138</v>
      </c>
      <c r="T95" s="112" t="s">
        <v>11</v>
      </c>
      <c r="U95" s="112"/>
      <c r="V95" s="120"/>
      <c r="W95" s="116">
        <f>W96+W97</f>
        <v>33.2065</v>
      </c>
      <c r="X95" s="116"/>
      <c r="Y95" s="116"/>
      <c r="Z95" s="113"/>
      <c r="AA95" s="113"/>
      <c r="AB95" s="116">
        <f t="shared" si="21"/>
        <v>33.2065</v>
      </c>
      <c r="AC95" s="112">
        <v>0</v>
      </c>
      <c r="AD95" s="113">
        <v>26.25</v>
      </c>
      <c r="AE95" s="116">
        <f>AD95-AB95-AC95</f>
        <v>-6.956499999999998</v>
      </c>
      <c r="AF95" s="168">
        <f>MIN(AE95:AE97)</f>
        <v>-6.956499999999998</v>
      </c>
      <c r="AG95" s="223" t="s">
        <v>65</v>
      </c>
      <c r="AH95" s="110"/>
    </row>
    <row r="96" spans="1:33" s="3" customFormat="1" ht="11.25">
      <c r="A96" s="193"/>
      <c r="B96" s="49" t="s">
        <v>73</v>
      </c>
      <c r="C96" s="43" t="s">
        <v>11</v>
      </c>
      <c r="D96" s="43"/>
      <c r="E96" s="43"/>
      <c r="F96" s="45">
        <f t="shared" si="24"/>
        <v>10.56</v>
      </c>
      <c r="G96" s="45">
        <v>3.77</v>
      </c>
      <c r="H96" s="45">
        <v>6.79</v>
      </c>
      <c r="I96" s="45"/>
      <c r="J96" s="45"/>
      <c r="K96" s="45">
        <f t="shared" si="18"/>
        <v>10.56</v>
      </c>
      <c r="L96" s="43">
        <v>0</v>
      </c>
      <c r="M96" s="45">
        <v>26.25</v>
      </c>
      <c r="N96" s="43">
        <f>M96-F96</f>
        <v>15.69</v>
      </c>
      <c r="O96" s="196"/>
      <c r="P96" s="199"/>
      <c r="Q96" s="140"/>
      <c r="R96" s="177"/>
      <c r="S96" s="139" t="s">
        <v>73</v>
      </c>
      <c r="T96" s="112" t="s">
        <v>11</v>
      </c>
      <c r="U96" s="112"/>
      <c r="V96" s="120"/>
      <c r="W96" s="131">
        <f>F96+V124+V122+V137+V112+V117+V128/2</f>
        <v>18.6055</v>
      </c>
      <c r="X96" s="131"/>
      <c r="Y96" s="131"/>
      <c r="Z96" s="113"/>
      <c r="AA96" s="113"/>
      <c r="AB96" s="116">
        <f t="shared" si="21"/>
        <v>18.6055</v>
      </c>
      <c r="AC96" s="112">
        <v>0</v>
      </c>
      <c r="AD96" s="113">
        <v>26.25</v>
      </c>
      <c r="AE96" s="116">
        <f>AD96-W96</f>
        <v>7.644500000000001</v>
      </c>
      <c r="AF96" s="169"/>
      <c r="AG96" s="166"/>
    </row>
    <row r="97" spans="1:33" s="3" customFormat="1" ht="11.25">
      <c r="A97" s="194"/>
      <c r="B97" s="49" t="s">
        <v>74</v>
      </c>
      <c r="C97" s="43" t="s">
        <v>11</v>
      </c>
      <c r="D97" s="43"/>
      <c r="E97" s="43"/>
      <c r="F97" s="45">
        <f t="shared" si="24"/>
        <v>14.33</v>
      </c>
      <c r="G97" s="45">
        <v>4.85</v>
      </c>
      <c r="H97" s="45">
        <v>9.48</v>
      </c>
      <c r="I97" s="45"/>
      <c r="J97" s="45"/>
      <c r="K97" s="45">
        <f t="shared" si="18"/>
        <v>14.33</v>
      </c>
      <c r="L97" s="43">
        <v>0</v>
      </c>
      <c r="M97" s="45">
        <v>26.25</v>
      </c>
      <c r="N97" s="43">
        <f>M97-K97-L97</f>
        <v>11.92</v>
      </c>
      <c r="O97" s="197"/>
      <c r="P97" s="200"/>
      <c r="Q97" s="140"/>
      <c r="R97" s="178"/>
      <c r="S97" s="139" t="s">
        <v>74</v>
      </c>
      <c r="T97" s="112" t="s">
        <v>11</v>
      </c>
      <c r="U97" s="112"/>
      <c r="V97" s="120">
        <v>0.271</v>
      </c>
      <c r="W97" s="131">
        <f>V97+F97</f>
        <v>14.601</v>
      </c>
      <c r="X97" s="131"/>
      <c r="Y97" s="131"/>
      <c r="Z97" s="113"/>
      <c r="AA97" s="113"/>
      <c r="AB97" s="112">
        <f t="shared" si="21"/>
        <v>14.601</v>
      </c>
      <c r="AC97" s="112">
        <v>0</v>
      </c>
      <c r="AD97" s="113">
        <v>26.25</v>
      </c>
      <c r="AE97" s="112">
        <f>AD97-AB97-AC97</f>
        <v>11.649</v>
      </c>
      <c r="AF97" s="170"/>
      <c r="AG97" s="167"/>
    </row>
    <row r="98" spans="1:33" s="3" customFormat="1" ht="11.25">
      <c r="A98" s="42">
        <v>70</v>
      </c>
      <c r="B98" s="48" t="s">
        <v>139</v>
      </c>
      <c r="C98" s="43" t="s">
        <v>5</v>
      </c>
      <c r="D98" s="43">
        <v>2.5</v>
      </c>
      <c r="E98" s="43">
        <v>2.5</v>
      </c>
      <c r="F98" s="45">
        <f t="shared" si="24"/>
        <v>1.7600000000000002</v>
      </c>
      <c r="G98" s="45">
        <v>1.09</v>
      </c>
      <c r="H98" s="45">
        <v>0.67</v>
      </c>
      <c r="I98" s="45"/>
      <c r="J98" s="45"/>
      <c r="K98" s="43">
        <f t="shared" si="18"/>
        <v>1.7600000000000002</v>
      </c>
      <c r="L98" s="43">
        <v>0</v>
      </c>
      <c r="M98" s="45">
        <v>2.63</v>
      </c>
      <c r="N98" s="43">
        <f>M98-L98-K98</f>
        <v>0.8699999999999997</v>
      </c>
      <c r="O98" s="92">
        <f>N98</f>
        <v>0.8699999999999997</v>
      </c>
      <c r="P98" s="160" t="s">
        <v>66</v>
      </c>
      <c r="Q98" s="140"/>
      <c r="R98" s="42">
        <v>70</v>
      </c>
      <c r="S98" s="48" t="s">
        <v>139</v>
      </c>
      <c r="T98" s="50" t="s">
        <v>5</v>
      </c>
      <c r="U98" s="6"/>
      <c r="V98" s="51">
        <v>0.4795000000000003</v>
      </c>
      <c r="W98" s="75">
        <f>V98+F98</f>
        <v>2.2395000000000005</v>
      </c>
      <c r="X98" s="5"/>
      <c r="Y98" s="5"/>
      <c r="Z98" s="45"/>
      <c r="AA98" s="45"/>
      <c r="AB98" s="6">
        <f t="shared" si="21"/>
        <v>2.2395000000000005</v>
      </c>
      <c r="AC98" s="6">
        <v>0</v>
      </c>
      <c r="AD98" s="58">
        <v>2.63</v>
      </c>
      <c r="AE98" s="22">
        <f>AD98-AC98-AB98</f>
        <v>0.3904999999999994</v>
      </c>
      <c r="AF98" s="19">
        <f>AE98</f>
        <v>0.3904999999999994</v>
      </c>
      <c r="AG98" s="58" t="s">
        <v>66</v>
      </c>
    </row>
    <row r="99" spans="1:36" s="114" customFormat="1" ht="11.25">
      <c r="A99" s="176">
        <v>71</v>
      </c>
      <c r="B99" s="118" t="s">
        <v>140</v>
      </c>
      <c r="C99" s="112" t="s">
        <v>24</v>
      </c>
      <c r="D99" s="112">
        <v>20</v>
      </c>
      <c r="E99" s="112">
        <v>25</v>
      </c>
      <c r="F99" s="113">
        <f>F100+F101</f>
        <v>21.21</v>
      </c>
      <c r="G99" s="131"/>
      <c r="H99" s="131"/>
      <c r="I99" s="113"/>
      <c r="J99" s="113"/>
      <c r="K99" s="113">
        <f t="shared" si="18"/>
        <v>21.21</v>
      </c>
      <c r="L99" s="112">
        <v>0</v>
      </c>
      <c r="M99" s="113">
        <v>21</v>
      </c>
      <c r="N99" s="112">
        <f>M99-K99-L99</f>
        <v>-0.21000000000000085</v>
      </c>
      <c r="O99" s="175">
        <f>MIN(N99:N101)</f>
        <v>-0.21000000000000085</v>
      </c>
      <c r="P99" s="174" t="s">
        <v>65</v>
      </c>
      <c r="Q99" s="140"/>
      <c r="R99" s="176">
        <v>71</v>
      </c>
      <c r="S99" s="118" t="s">
        <v>140</v>
      </c>
      <c r="T99" s="112" t="s">
        <v>24</v>
      </c>
      <c r="U99" s="112"/>
      <c r="V99" s="120"/>
      <c r="W99" s="116">
        <f>W100+W101</f>
        <v>23.279500000000002</v>
      </c>
      <c r="X99" s="116"/>
      <c r="Y99" s="116"/>
      <c r="Z99" s="113"/>
      <c r="AA99" s="113"/>
      <c r="AB99" s="116">
        <f t="shared" si="21"/>
        <v>23.279500000000002</v>
      </c>
      <c r="AC99" s="112">
        <v>0</v>
      </c>
      <c r="AD99" s="113">
        <v>21</v>
      </c>
      <c r="AE99" s="116">
        <f>AD99-AB99-AC99</f>
        <v>-2.2795000000000023</v>
      </c>
      <c r="AF99" s="168">
        <f>MIN(AE99:AE101)</f>
        <v>-2.2795000000000023</v>
      </c>
      <c r="AG99" s="223" t="s">
        <v>65</v>
      </c>
      <c r="AH99" s="110"/>
      <c r="AI99" s="110"/>
      <c r="AJ99" s="110"/>
    </row>
    <row r="100" spans="1:33" s="3" customFormat="1" ht="11.25">
      <c r="A100" s="177"/>
      <c r="B100" s="139" t="s">
        <v>73</v>
      </c>
      <c r="C100" s="112" t="s">
        <v>24</v>
      </c>
      <c r="D100" s="112"/>
      <c r="E100" s="112"/>
      <c r="F100" s="113">
        <f t="shared" si="24"/>
        <v>1.66</v>
      </c>
      <c r="G100" s="113">
        <v>0</v>
      </c>
      <c r="H100" s="113">
        <v>1.66</v>
      </c>
      <c r="I100" s="113"/>
      <c r="J100" s="113"/>
      <c r="K100" s="113">
        <f t="shared" si="18"/>
        <v>1.66</v>
      </c>
      <c r="L100" s="112">
        <v>0</v>
      </c>
      <c r="M100" s="113">
        <v>21</v>
      </c>
      <c r="N100" s="112">
        <f>M100-F100</f>
        <v>19.34</v>
      </c>
      <c r="O100" s="196"/>
      <c r="P100" s="199"/>
      <c r="Q100" s="140"/>
      <c r="R100" s="177"/>
      <c r="S100" s="139" t="s">
        <v>73</v>
      </c>
      <c r="T100" s="112" t="s">
        <v>24</v>
      </c>
      <c r="U100" s="112"/>
      <c r="V100" s="120"/>
      <c r="W100" s="131">
        <f>F100+V127+V139+V135/2</f>
        <v>1.9845</v>
      </c>
      <c r="X100" s="131"/>
      <c r="Y100" s="131"/>
      <c r="Z100" s="113"/>
      <c r="AA100" s="113"/>
      <c r="AB100" s="116">
        <f t="shared" si="21"/>
        <v>1.9845</v>
      </c>
      <c r="AC100" s="112">
        <v>0</v>
      </c>
      <c r="AD100" s="113">
        <v>21</v>
      </c>
      <c r="AE100" s="116">
        <f>AD100-W100</f>
        <v>19.0155</v>
      </c>
      <c r="AF100" s="169"/>
      <c r="AG100" s="166"/>
    </row>
    <row r="101" spans="1:33" s="3" customFormat="1" ht="11.25">
      <c r="A101" s="178"/>
      <c r="B101" s="139" t="s">
        <v>141</v>
      </c>
      <c r="C101" s="112" t="s">
        <v>24</v>
      </c>
      <c r="D101" s="112"/>
      <c r="E101" s="112"/>
      <c r="F101" s="113">
        <f t="shared" si="24"/>
        <v>19.55</v>
      </c>
      <c r="G101" s="113">
        <v>8.08</v>
      </c>
      <c r="H101" s="113">
        <v>11.47</v>
      </c>
      <c r="I101" s="113"/>
      <c r="J101" s="113"/>
      <c r="K101" s="113">
        <f t="shared" si="18"/>
        <v>19.55</v>
      </c>
      <c r="L101" s="112">
        <v>0</v>
      </c>
      <c r="M101" s="113">
        <v>21</v>
      </c>
      <c r="N101" s="112">
        <f>M101-K101-L101</f>
        <v>1.4499999999999993</v>
      </c>
      <c r="O101" s="197"/>
      <c r="P101" s="200"/>
      <c r="Q101" s="140"/>
      <c r="R101" s="178"/>
      <c r="S101" s="139" t="s">
        <v>141</v>
      </c>
      <c r="T101" s="112" t="s">
        <v>24</v>
      </c>
      <c r="U101" s="112"/>
      <c r="V101" s="120">
        <v>1.745</v>
      </c>
      <c r="W101" s="131">
        <f>V101+F101</f>
        <v>21.295</v>
      </c>
      <c r="X101" s="131"/>
      <c r="Y101" s="131"/>
      <c r="Z101" s="113"/>
      <c r="AA101" s="113"/>
      <c r="AB101" s="116">
        <f t="shared" si="21"/>
        <v>21.295</v>
      </c>
      <c r="AC101" s="112">
        <v>0</v>
      </c>
      <c r="AD101" s="113">
        <v>21</v>
      </c>
      <c r="AE101" s="116">
        <f>AD101-AB101-AC101</f>
        <v>-0.2950000000000017</v>
      </c>
      <c r="AF101" s="170"/>
      <c r="AG101" s="167"/>
    </row>
    <row r="102" spans="1:36" s="114" customFormat="1" ht="11.25">
      <c r="A102" s="176">
        <v>72</v>
      </c>
      <c r="B102" s="118" t="s">
        <v>142</v>
      </c>
      <c r="C102" s="112" t="s">
        <v>8</v>
      </c>
      <c r="D102" s="112">
        <v>6.3</v>
      </c>
      <c r="E102" s="112">
        <v>6.3</v>
      </c>
      <c r="F102" s="113">
        <f>F103+F104</f>
        <v>7.62</v>
      </c>
      <c r="G102" s="147"/>
      <c r="H102" s="147"/>
      <c r="I102" s="113"/>
      <c r="J102" s="113"/>
      <c r="K102" s="113">
        <f t="shared" si="18"/>
        <v>7.62</v>
      </c>
      <c r="L102" s="112">
        <v>0</v>
      </c>
      <c r="M102" s="113">
        <v>6.62</v>
      </c>
      <c r="N102" s="112">
        <f>M102-K102-L102</f>
        <v>-1</v>
      </c>
      <c r="O102" s="175">
        <f>MIN(N102:N104)</f>
        <v>-1</v>
      </c>
      <c r="P102" s="174" t="s">
        <v>65</v>
      </c>
      <c r="Q102" s="140"/>
      <c r="R102" s="176">
        <v>72</v>
      </c>
      <c r="S102" s="118" t="s">
        <v>142</v>
      </c>
      <c r="T102" s="112" t="s">
        <v>8</v>
      </c>
      <c r="U102" s="112"/>
      <c r="V102" s="120"/>
      <c r="W102" s="116">
        <f>W103+W104</f>
        <v>12.518750000000004</v>
      </c>
      <c r="X102" s="116"/>
      <c r="Y102" s="116"/>
      <c r="Z102" s="113"/>
      <c r="AA102" s="113"/>
      <c r="AB102" s="116">
        <f t="shared" si="21"/>
        <v>12.518750000000004</v>
      </c>
      <c r="AC102" s="112">
        <v>0</v>
      </c>
      <c r="AD102" s="113">
        <v>6.62</v>
      </c>
      <c r="AE102" s="116">
        <f>AD102-AB102-AC102</f>
        <v>-5.898750000000004</v>
      </c>
      <c r="AF102" s="168">
        <f>MIN(AE102:AE104)</f>
        <v>-5.898750000000004</v>
      </c>
      <c r="AG102" s="223" t="s">
        <v>65</v>
      </c>
      <c r="AH102" s="110"/>
      <c r="AI102" s="110"/>
      <c r="AJ102" s="110"/>
    </row>
    <row r="103" spans="1:33" s="3" customFormat="1" ht="11.25">
      <c r="A103" s="177"/>
      <c r="B103" s="139" t="s">
        <v>73</v>
      </c>
      <c r="C103" s="112" t="s">
        <v>8</v>
      </c>
      <c r="D103" s="112"/>
      <c r="E103" s="112"/>
      <c r="F103" s="113">
        <f t="shared" si="24"/>
        <v>4.13</v>
      </c>
      <c r="G103" s="113">
        <v>4.13</v>
      </c>
      <c r="H103" s="113">
        <v>0</v>
      </c>
      <c r="I103" s="113"/>
      <c r="J103" s="113"/>
      <c r="K103" s="113">
        <f t="shared" si="18"/>
        <v>4.13</v>
      </c>
      <c r="L103" s="112">
        <v>0</v>
      </c>
      <c r="M103" s="113">
        <v>6.62</v>
      </c>
      <c r="N103" s="112">
        <f>M103-F103</f>
        <v>2.49</v>
      </c>
      <c r="O103" s="196"/>
      <c r="P103" s="199"/>
      <c r="Q103" s="140"/>
      <c r="R103" s="177"/>
      <c r="S103" s="139" t="s">
        <v>73</v>
      </c>
      <c r="T103" s="112" t="s">
        <v>8</v>
      </c>
      <c r="U103" s="112"/>
      <c r="V103" s="120"/>
      <c r="W103" s="131">
        <f>F103+V138+V130/2+V68/2+V15</f>
        <v>5.794750000000001</v>
      </c>
      <c r="X103" s="131"/>
      <c r="Y103" s="131"/>
      <c r="Z103" s="113"/>
      <c r="AA103" s="113"/>
      <c r="AB103" s="116">
        <f t="shared" si="21"/>
        <v>5.794750000000001</v>
      </c>
      <c r="AC103" s="112">
        <v>0</v>
      </c>
      <c r="AD103" s="113">
        <v>6.62</v>
      </c>
      <c r="AE103" s="116">
        <f>AD103-W103</f>
        <v>0.8252499999999987</v>
      </c>
      <c r="AF103" s="169"/>
      <c r="AG103" s="166"/>
    </row>
    <row r="104" spans="1:33" s="3" customFormat="1" ht="11.25">
      <c r="A104" s="178"/>
      <c r="B104" s="139" t="s">
        <v>74</v>
      </c>
      <c r="C104" s="112" t="s">
        <v>8</v>
      </c>
      <c r="D104" s="112"/>
      <c r="E104" s="112"/>
      <c r="F104" s="113">
        <f t="shared" si="24"/>
        <v>3.49</v>
      </c>
      <c r="G104" s="113">
        <v>2.2</v>
      </c>
      <c r="H104" s="113">
        <v>1.29</v>
      </c>
      <c r="I104" s="113"/>
      <c r="J104" s="113"/>
      <c r="K104" s="113">
        <f t="shared" si="18"/>
        <v>3.49</v>
      </c>
      <c r="L104" s="112">
        <v>0</v>
      </c>
      <c r="M104" s="113">
        <v>6.62</v>
      </c>
      <c r="N104" s="112">
        <f>M104-K104-L104</f>
        <v>3.13</v>
      </c>
      <c r="O104" s="197"/>
      <c r="P104" s="200"/>
      <c r="Q104" s="140"/>
      <c r="R104" s="178"/>
      <c r="S104" s="139" t="s">
        <v>74</v>
      </c>
      <c r="T104" s="112" t="s">
        <v>8</v>
      </c>
      <c r="U104" s="112"/>
      <c r="V104" s="120">
        <v>3.2340000000000018</v>
      </c>
      <c r="W104" s="131">
        <f>V104+F104</f>
        <v>6.724000000000002</v>
      </c>
      <c r="X104" s="131"/>
      <c r="Y104" s="131"/>
      <c r="Z104" s="113"/>
      <c r="AA104" s="113"/>
      <c r="AB104" s="116">
        <f t="shared" si="21"/>
        <v>6.724000000000002</v>
      </c>
      <c r="AC104" s="112">
        <v>0</v>
      </c>
      <c r="AD104" s="113">
        <v>6.62</v>
      </c>
      <c r="AE104" s="116">
        <f>AD104-AB104-AC104</f>
        <v>-0.10400000000000187</v>
      </c>
      <c r="AF104" s="170"/>
      <c r="AG104" s="167"/>
    </row>
    <row r="105" spans="1:34" s="3" customFormat="1" ht="11.25">
      <c r="A105" s="192">
        <v>73</v>
      </c>
      <c r="B105" s="48" t="s">
        <v>143</v>
      </c>
      <c r="C105" s="43" t="s">
        <v>11</v>
      </c>
      <c r="D105" s="43">
        <v>25</v>
      </c>
      <c r="E105" s="43">
        <v>25</v>
      </c>
      <c r="F105" s="45">
        <f>F106+F107</f>
        <v>23.080000000000002</v>
      </c>
      <c r="G105" s="45"/>
      <c r="H105" s="45"/>
      <c r="I105" s="45"/>
      <c r="J105" s="45"/>
      <c r="K105" s="45">
        <f t="shared" si="18"/>
        <v>23.080000000000002</v>
      </c>
      <c r="L105" s="43">
        <v>0</v>
      </c>
      <c r="M105" s="45">
        <v>26.25</v>
      </c>
      <c r="N105" s="43">
        <f>M105-K105-L105</f>
        <v>3.169999999999998</v>
      </c>
      <c r="O105" s="195">
        <f>MIN(N105:N107)</f>
        <v>3.169999999999998</v>
      </c>
      <c r="P105" s="198" t="s">
        <v>66</v>
      </c>
      <c r="Q105" s="140"/>
      <c r="R105" s="176">
        <v>73</v>
      </c>
      <c r="S105" s="118" t="s">
        <v>143</v>
      </c>
      <c r="T105" s="112" t="s">
        <v>11</v>
      </c>
      <c r="U105" s="112"/>
      <c r="V105" s="120"/>
      <c r="W105" s="116">
        <f>W106+W107</f>
        <v>27.1584</v>
      </c>
      <c r="X105" s="116"/>
      <c r="Y105" s="116"/>
      <c r="Z105" s="113"/>
      <c r="AA105" s="113"/>
      <c r="AB105" s="112">
        <f t="shared" si="21"/>
        <v>27.1584</v>
      </c>
      <c r="AC105" s="112">
        <v>0</v>
      </c>
      <c r="AD105" s="113">
        <v>26.25</v>
      </c>
      <c r="AE105" s="112">
        <f>AD105-AB105-AC105</f>
        <v>-0.9084000000000003</v>
      </c>
      <c r="AF105" s="168">
        <f>MIN(AE105:AE107)</f>
        <v>-0.9084000000000003</v>
      </c>
      <c r="AG105" s="223" t="s">
        <v>65</v>
      </c>
      <c r="AH105" s="110"/>
    </row>
    <row r="106" spans="1:33" s="3" customFormat="1" ht="11.25">
      <c r="A106" s="193"/>
      <c r="B106" s="49" t="s">
        <v>144</v>
      </c>
      <c r="C106" s="43" t="s">
        <v>11</v>
      </c>
      <c r="D106" s="43"/>
      <c r="E106" s="43"/>
      <c r="F106" s="45">
        <f t="shared" si="24"/>
        <v>18.490000000000002</v>
      </c>
      <c r="G106" s="45">
        <v>3.59</v>
      </c>
      <c r="H106" s="45">
        <v>14.9</v>
      </c>
      <c r="I106" s="45"/>
      <c r="J106" s="45"/>
      <c r="K106" s="45">
        <f t="shared" si="18"/>
        <v>18.490000000000002</v>
      </c>
      <c r="L106" s="43">
        <v>0</v>
      </c>
      <c r="M106" s="45">
        <v>26.25</v>
      </c>
      <c r="N106" s="43">
        <f>M106-F106</f>
        <v>7.759999999999998</v>
      </c>
      <c r="O106" s="196"/>
      <c r="P106" s="199"/>
      <c r="Q106" s="140"/>
      <c r="R106" s="177"/>
      <c r="S106" s="139" t="s">
        <v>144</v>
      </c>
      <c r="T106" s="112" t="s">
        <v>11</v>
      </c>
      <c r="U106" s="112"/>
      <c r="V106" s="120"/>
      <c r="W106" s="131">
        <f>F106+V123+V144+V143+V121+V120</f>
        <v>18.7319</v>
      </c>
      <c r="X106" s="131"/>
      <c r="Y106" s="131"/>
      <c r="Z106" s="113"/>
      <c r="AA106" s="113"/>
      <c r="AB106" s="112">
        <f t="shared" si="21"/>
        <v>18.7319</v>
      </c>
      <c r="AC106" s="112">
        <v>0</v>
      </c>
      <c r="AD106" s="113">
        <v>26.25</v>
      </c>
      <c r="AE106" s="112">
        <f>AD106-W106</f>
        <v>7.5181000000000004</v>
      </c>
      <c r="AF106" s="169"/>
      <c r="AG106" s="166"/>
    </row>
    <row r="107" spans="1:33" s="3" customFormat="1" ht="11.25">
      <c r="A107" s="194"/>
      <c r="B107" s="49" t="s">
        <v>74</v>
      </c>
      <c r="C107" s="43" t="s">
        <v>11</v>
      </c>
      <c r="D107" s="43"/>
      <c r="E107" s="43"/>
      <c r="F107" s="45">
        <f t="shared" si="24"/>
        <v>4.59</v>
      </c>
      <c r="G107" s="45">
        <v>2.47</v>
      </c>
      <c r="H107" s="45">
        <v>2.12</v>
      </c>
      <c r="I107" s="45"/>
      <c r="J107" s="45"/>
      <c r="K107" s="45">
        <f t="shared" si="18"/>
        <v>4.59</v>
      </c>
      <c r="L107" s="43">
        <v>0</v>
      </c>
      <c r="M107" s="45">
        <v>26.25</v>
      </c>
      <c r="N107" s="43">
        <f>M107-K107-L107</f>
        <v>21.66</v>
      </c>
      <c r="O107" s="197"/>
      <c r="P107" s="200"/>
      <c r="Q107" s="140"/>
      <c r="R107" s="178"/>
      <c r="S107" s="139" t="s">
        <v>74</v>
      </c>
      <c r="T107" s="112" t="s">
        <v>11</v>
      </c>
      <c r="U107" s="112"/>
      <c r="V107" s="120">
        <v>3.836500000000003</v>
      </c>
      <c r="W107" s="131">
        <f aca="true" t="shared" si="25" ref="W107:W151">V107+F107</f>
        <v>8.426500000000003</v>
      </c>
      <c r="X107" s="131"/>
      <c r="Y107" s="131"/>
      <c r="Z107" s="113"/>
      <c r="AA107" s="113"/>
      <c r="AB107" s="112">
        <f t="shared" si="21"/>
        <v>8.426500000000003</v>
      </c>
      <c r="AC107" s="112">
        <v>0</v>
      </c>
      <c r="AD107" s="113">
        <v>26.25</v>
      </c>
      <c r="AE107" s="112">
        <f>AD107-AB107-AC107</f>
        <v>17.823499999999996</v>
      </c>
      <c r="AF107" s="170"/>
      <c r="AG107" s="167"/>
    </row>
    <row r="108" spans="1:33" s="3" customFormat="1" ht="11.25">
      <c r="A108" s="42">
        <v>74</v>
      </c>
      <c r="B108" s="48" t="s">
        <v>145</v>
      </c>
      <c r="C108" s="43" t="s">
        <v>4</v>
      </c>
      <c r="D108" s="43">
        <v>10</v>
      </c>
      <c r="E108" s="43">
        <v>10</v>
      </c>
      <c r="F108" s="45">
        <f t="shared" si="24"/>
        <v>4.35</v>
      </c>
      <c r="G108" s="45">
        <v>2.67</v>
      </c>
      <c r="H108" s="45">
        <v>1.68</v>
      </c>
      <c r="I108" s="45">
        <v>0.797</v>
      </c>
      <c r="J108" s="45">
        <v>120</v>
      </c>
      <c r="K108" s="43">
        <f t="shared" si="18"/>
        <v>3.5529999999999995</v>
      </c>
      <c r="L108" s="43">
        <v>0</v>
      </c>
      <c r="M108" s="45">
        <v>10.5</v>
      </c>
      <c r="N108" s="43">
        <f>M108-L108-K108</f>
        <v>6.947000000000001</v>
      </c>
      <c r="O108" s="92">
        <f aca="true" t="shared" si="26" ref="O108:O131">N108</f>
        <v>6.947000000000001</v>
      </c>
      <c r="P108" s="160" t="s">
        <v>66</v>
      </c>
      <c r="Q108" s="140"/>
      <c r="R108" s="42">
        <v>74</v>
      </c>
      <c r="S108" s="48" t="s">
        <v>145</v>
      </c>
      <c r="T108" s="50" t="s">
        <v>4</v>
      </c>
      <c r="U108" s="6"/>
      <c r="V108" s="51">
        <v>0.27000000000000013</v>
      </c>
      <c r="W108" s="75">
        <f t="shared" si="25"/>
        <v>4.62</v>
      </c>
      <c r="X108" s="5"/>
      <c r="Y108" s="5"/>
      <c r="Z108" s="45">
        <v>0.797</v>
      </c>
      <c r="AA108" s="45">
        <v>120</v>
      </c>
      <c r="AB108" s="6">
        <f t="shared" si="21"/>
        <v>3.823</v>
      </c>
      <c r="AC108" s="6">
        <v>0</v>
      </c>
      <c r="AD108" s="58">
        <v>10.5</v>
      </c>
      <c r="AE108" s="22">
        <f>AD108-AC108-AB108</f>
        <v>6.677</v>
      </c>
      <c r="AF108" s="20">
        <f aca="true" t="shared" si="27" ref="AF108:AF114">AE108</f>
        <v>6.677</v>
      </c>
      <c r="AG108" s="58" t="s">
        <v>66</v>
      </c>
    </row>
    <row r="109" spans="1:33" s="3" customFormat="1" ht="11.25">
      <c r="A109" s="42">
        <v>75</v>
      </c>
      <c r="B109" s="48" t="s">
        <v>146</v>
      </c>
      <c r="C109" s="43" t="s">
        <v>4</v>
      </c>
      <c r="D109" s="43">
        <v>10</v>
      </c>
      <c r="E109" s="43">
        <v>10</v>
      </c>
      <c r="F109" s="45">
        <f t="shared" si="24"/>
        <v>1.34</v>
      </c>
      <c r="G109" s="45">
        <v>0.89</v>
      </c>
      <c r="H109" s="45">
        <v>0.45</v>
      </c>
      <c r="I109" s="45">
        <v>0.97</v>
      </c>
      <c r="J109" s="45">
        <v>120</v>
      </c>
      <c r="K109" s="43">
        <f t="shared" si="18"/>
        <v>0.3700000000000001</v>
      </c>
      <c r="L109" s="43">
        <v>0</v>
      </c>
      <c r="M109" s="45">
        <v>10.5</v>
      </c>
      <c r="N109" s="43">
        <f>M109-L109-K109</f>
        <v>10.129999999999999</v>
      </c>
      <c r="O109" s="92">
        <f t="shared" si="26"/>
        <v>10.129999999999999</v>
      </c>
      <c r="P109" s="160" t="s">
        <v>66</v>
      </c>
      <c r="Q109" s="140"/>
      <c r="R109" s="42">
        <v>75</v>
      </c>
      <c r="S109" s="48" t="s">
        <v>146</v>
      </c>
      <c r="T109" s="50" t="s">
        <v>4</v>
      </c>
      <c r="U109" s="6"/>
      <c r="V109" s="51">
        <v>0.07</v>
      </c>
      <c r="W109" s="75">
        <f t="shared" si="25"/>
        <v>1.4100000000000001</v>
      </c>
      <c r="X109" s="5"/>
      <c r="Y109" s="5"/>
      <c r="Z109" s="45">
        <v>0.97</v>
      </c>
      <c r="AA109" s="45">
        <v>120</v>
      </c>
      <c r="AB109" s="6">
        <f t="shared" si="21"/>
        <v>0.44000000000000017</v>
      </c>
      <c r="AC109" s="6">
        <v>0</v>
      </c>
      <c r="AD109" s="58">
        <v>10.5</v>
      </c>
      <c r="AE109" s="22">
        <f>AD109-AC109-AB109</f>
        <v>10.06</v>
      </c>
      <c r="AF109" s="19">
        <f t="shared" si="27"/>
        <v>10.06</v>
      </c>
      <c r="AG109" s="58" t="s">
        <v>66</v>
      </c>
    </row>
    <row r="110" spans="1:33" s="3" customFormat="1" ht="11.25">
      <c r="A110" s="42">
        <v>76</v>
      </c>
      <c r="B110" s="48" t="s">
        <v>147</v>
      </c>
      <c r="C110" s="43" t="s">
        <v>4</v>
      </c>
      <c r="D110" s="43">
        <v>10</v>
      </c>
      <c r="E110" s="43">
        <v>10</v>
      </c>
      <c r="F110" s="45">
        <f t="shared" si="24"/>
        <v>7.17</v>
      </c>
      <c r="G110" s="45">
        <v>3.94</v>
      </c>
      <c r="H110" s="45">
        <v>3.23</v>
      </c>
      <c r="I110" s="45">
        <v>0.866</v>
      </c>
      <c r="J110" s="45">
        <v>120</v>
      </c>
      <c r="K110" s="43">
        <f t="shared" si="18"/>
        <v>6.304</v>
      </c>
      <c r="L110" s="43">
        <v>0</v>
      </c>
      <c r="M110" s="45">
        <v>10.5</v>
      </c>
      <c r="N110" s="43">
        <f>M110-L110-K110</f>
        <v>4.196</v>
      </c>
      <c r="O110" s="92">
        <f t="shared" si="26"/>
        <v>4.196</v>
      </c>
      <c r="P110" s="160" t="s">
        <v>66</v>
      </c>
      <c r="Q110" s="140"/>
      <c r="R110" s="42">
        <v>76</v>
      </c>
      <c r="S110" s="48" t="s">
        <v>147</v>
      </c>
      <c r="T110" s="50" t="s">
        <v>4</v>
      </c>
      <c r="U110" s="6"/>
      <c r="V110" s="51">
        <v>0.9160000000000001</v>
      </c>
      <c r="W110" s="75">
        <f t="shared" si="25"/>
        <v>8.086</v>
      </c>
      <c r="X110" s="5"/>
      <c r="Y110" s="5"/>
      <c r="Z110" s="45">
        <v>0.866</v>
      </c>
      <c r="AA110" s="45">
        <v>120</v>
      </c>
      <c r="AB110" s="5">
        <f t="shared" si="21"/>
        <v>7.220000000000001</v>
      </c>
      <c r="AC110" s="6">
        <v>0</v>
      </c>
      <c r="AD110" s="58">
        <v>10.5</v>
      </c>
      <c r="AE110" s="23">
        <f>AD110-AC110-AB110</f>
        <v>3.2799999999999994</v>
      </c>
      <c r="AF110" s="19">
        <f t="shared" si="27"/>
        <v>3.2799999999999994</v>
      </c>
      <c r="AG110" s="58" t="s">
        <v>66</v>
      </c>
    </row>
    <row r="111" spans="1:33" s="3" customFormat="1" ht="11.25">
      <c r="A111" s="42">
        <v>77</v>
      </c>
      <c r="B111" s="48" t="s">
        <v>148</v>
      </c>
      <c r="C111" s="43" t="s">
        <v>5</v>
      </c>
      <c r="D111" s="43">
        <v>2.5</v>
      </c>
      <c r="E111" s="43">
        <v>2.5</v>
      </c>
      <c r="F111" s="45">
        <f t="shared" si="24"/>
        <v>0.93</v>
      </c>
      <c r="G111" s="45">
        <v>0.81</v>
      </c>
      <c r="H111" s="45">
        <v>0.12</v>
      </c>
      <c r="I111" s="45"/>
      <c r="J111" s="45"/>
      <c r="K111" s="43">
        <f t="shared" si="18"/>
        <v>0.93</v>
      </c>
      <c r="L111" s="43">
        <v>0</v>
      </c>
      <c r="M111" s="45">
        <v>2.63</v>
      </c>
      <c r="N111" s="43">
        <f>M111-L111-K111</f>
        <v>1.6999999999999997</v>
      </c>
      <c r="O111" s="92">
        <f t="shared" si="26"/>
        <v>1.6999999999999997</v>
      </c>
      <c r="P111" s="160" t="s">
        <v>66</v>
      </c>
      <c r="Q111" s="140"/>
      <c r="R111" s="42">
        <v>77</v>
      </c>
      <c r="S111" s="48" t="s">
        <v>148</v>
      </c>
      <c r="T111" s="50" t="s">
        <v>5</v>
      </c>
      <c r="U111" s="6"/>
      <c r="V111" s="51">
        <v>0.07500000000000001</v>
      </c>
      <c r="W111" s="75">
        <f t="shared" si="25"/>
        <v>1.0050000000000001</v>
      </c>
      <c r="X111" s="5"/>
      <c r="Y111" s="5"/>
      <c r="Z111" s="45"/>
      <c r="AA111" s="45"/>
      <c r="AB111" s="6">
        <f t="shared" si="21"/>
        <v>1.0050000000000001</v>
      </c>
      <c r="AC111" s="6">
        <v>0</v>
      </c>
      <c r="AD111" s="58">
        <v>2.63</v>
      </c>
      <c r="AE111" s="22">
        <f>AD111-AC111-AB111</f>
        <v>1.6249999999999998</v>
      </c>
      <c r="AF111" s="20">
        <f t="shared" si="27"/>
        <v>1.6249999999999998</v>
      </c>
      <c r="AG111" s="58" t="s">
        <v>66</v>
      </c>
    </row>
    <row r="112" spans="1:33" s="3" customFormat="1" ht="11.25">
      <c r="A112" s="42">
        <v>78</v>
      </c>
      <c r="B112" s="48" t="s">
        <v>149</v>
      </c>
      <c r="C112" s="43" t="s">
        <v>7</v>
      </c>
      <c r="D112" s="43">
        <v>1.6</v>
      </c>
      <c r="E112" s="43">
        <v>1.6</v>
      </c>
      <c r="F112" s="45">
        <f t="shared" si="24"/>
        <v>1.14</v>
      </c>
      <c r="G112" s="45">
        <v>1.13</v>
      </c>
      <c r="H112" s="45">
        <v>0.01</v>
      </c>
      <c r="I112" s="45"/>
      <c r="J112" s="45"/>
      <c r="K112" s="43">
        <f t="shared" si="18"/>
        <v>1.14</v>
      </c>
      <c r="L112" s="43">
        <v>0</v>
      </c>
      <c r="M112" s="43">
        <v>1.68</v>
      </c>
      <c r="N112" s="43">
        <f>M112-L112-K112</f>
        <v>0.54</v>
      </c>
      <c r="O112" s="92">
        <f t="shared" si="26"/>
        <v>0.54</v>
      </c>
      <c r="P112" s="160" t="s">
        <v>66</v>
      </c>
      <c r="Q112" s="140"/>
      <c r="R112" s="42">
        <v>78</v>
      </c>
      <c r="S112" s="48" t="s">
        <v>149</v>
      </c>
      <c r="T112" s="50" t="s">
        <v>7</v>
      </c>
      <c r="U112" s="6"/>
      <c r="V112" s="51">
        <v>0.27100000000000013</v>
      </c>
      <c r="W112" s="75">
        <f t="shared" si="25"/>
        <v>1.411</v>
      </c>
      <c r="X112" s="5"/>
      <c r="Y112" s="5"/>
      <c r="Z112" s="45"/>
      <c r="AA112" s="45"/>
      <c r="AB112" s="5">
        <f t="shared" si="21"/>
        <v>1.411</v>
      </c>
      <c r="AC112" s="6">
        <v>0</v>
      </c>
      <c r="AD112" s="50">
        <v>1.68</v>
      </c>
      <c r="AE112" s="23">
        <f>AD112-AC112-AB112</f>
        <v>0.2689999999999999</v>
      </c>
      <c r="AF112" s="19">
        <f t="shared" si="27"/>
        <v>0.2689999999999999</v>
      </c>
      <c r="AG112" s="58" t="s">
        <v>66</v>
      </c>
    </row>
    <row r="113" spans="1:33" s="3" customFormat="1" ht="11.25">
      <c r="A113" s="42">
        <v>79</v>
      </c>
      <c r="B113" s="48" t="s">
        <v>150</v>
      </c>
      <c r="C113" s="43" t="s">
        <v>37</v>
      </c>
      <c r="D113" s="43">
        <v>1.6</v>
      </c>
      <c r="E113" s="43"/>
      <c r="F113" s="45">
        <f t="shared" si="24"/>
        <v>0.18</v>
      </c>
      <c r="G113" s="45">
        <v>0.18</v>
      </c>
      <c r="H113" s="45"/>
      <c r="I113" s="45">
        <v>3.031</v>
      </c>
      <c r="J113" s="45" t="s">
        <v>64</v>
      </c>
      <c r="K113" s="43">
        <f>F113</f>
        <v>0.18</v>
      </c>
      <c r="L113" s="43">
        <v>0</v>
      </c>
      <c r="M113" s="43">
        <f>I113</f>
        <v>3.031</v>
      </c>
      <c r="N113" s="43">
        <f>M113-K113-L113</f>
        <v>2.851</v>
      </c>
      <c r="O113" s="43">
        <f t="shared" si="26"/>
        <v>2.851</v>
      </c>
      <c r="P113" s="160" t="s">
        <v>66</v>
      </c>
      <c r="Q113" s="140"/>
      <c r="R113" s="42">
        <v>79</v>
      </c>
      <c r="S113" s="48" t="s">
        <v>150</v>
      </c>
      <c r="T113" s="50" t="s">
        <v>37</v>
      </c>
      <c r="U113" s="6"/>
      <c r="V113" s="51">
        <v>0.01</v>
      </c>
      <c r="W113" s="75">
        <f t="shared" si="25"/>
        <v>0.19</v>
      </c>
      <c r="X113" s="5"/>
      <c r="Y113" s="5"/>
      <c r="Z113" s="45">
        <v>3.031</v>
      </c>
      <c r="AA113" s="45" t="s">
        <v>64</v>
      </c>
      <c r="AB113" s="6">
        <f>W113</f>
        <v>0.19</v>
      </c>
      <c r="AC113" s="6">
        <v>0</v>
      </c>
      <c r="AD113" s="50">
        <f>Z113</f>
        <v>3.031</v>
      </c>
      <c r="AE113" s="6">
        <f>AD113-AB113-AC113</f>
        <v>2.841</v>
      </c>
      <c r="AF113" s="11">
        <f t="shared" si="27"/>
        <v>2.841</v>
      </c>
      <c r="AG113" s="58" t="s">
        <v>66</v>
      </c>
    </row>
    <row r="114" spans="1:33" s="3" customFormat="1" ht="11.25">
      <c r="A114" s="42">
        <v>80</v>
      </c>
      <c r="B114" s="48" t="s">
        <v>151</v>
      </c>
      <c r="C114" s="43" t="s">
        <v>5</v>
      </c>
      <c r="D114" s="43">
        <v>2.5</v>
      </c>
      <c r="E114" s="43">
        <v>2.5</v>
      </c>
      <c r="F114" s="45">
        <f t="shared" si="24"/>
        <v>1.7600000000000002</v>
      </c>
      <c r="G114" s="45">
        <v>1.11</v>
      </c>
      <c r="H114" s="45">
        <v>0.65</v>
      </c>
      <c r="I114" s="45">
        <v>0.225</v>
      </c>
      <c r="J114" s="45"/>
      <c r="K114" s="43">
        <f>F114-I114</f>
        <v>1.5350000000000001</v>
      </c>
      <c r="L114" s="43">
        <v>0</v>
      </c>
      <c r="M114" s="43">
        <v>2.63</v>
      </c>
      <c r="N114" s="43">
        <f>M114-L114-K114</f>
        <v>1.0949999999999998</v>
      </c>
      <c r="O114" s="43">
        <f>N114</f>
        <v>1.0949999999999998</v>
      </c>
      <c r="P114" s="160" t="s">
        <v>66</v>
      </c>
      <c r="Q114" s="140"/>
      <c r="R114" s="42">
        <v>80</v>
      </c>
      <c r="S114" s="48" t="s">
        <v>151</v>
      </c>
      <c r="T114" s="50" t="s">
        <v>5</v>
      </c>
      <c r="U114" s="6"/>
      <c r="V114" s="51">
        <v>0.053</v>
      </c>
      <c r="W114" s="75">
        <f t="shared" si="25"/>
        <v>1.8130000000000002</v>
      </c>
      <c r="X114" s="5"/>
      <c r="Y114" s="5"/>
      <c r="Z114" s="45">
        <v>0.225</v>
      </c>
      <c r="AA114" s="45"/>
      <c r="AB114" s="1">
        <f>W114-Z114</f>
        <v>1.588</v>
      </c>
      <c r="AC114" s="6">
        <v>0</v>
      </c>
      <c r="AD114" s="50">
        <v>2.63</v>
      </c>
      <c r="AE114" s="6">
        <f>AD114-AC114-AB114</f>
        <v>1.0419999999999998</v>
      </c>
      <c r="AF114" s="11">
        <f t="shared" si="27"/>
        <v>1.0419999999999998</v>
      </c>
      <c r="AG114" s="58" t="s">
        <v>66</v>
      </c>
    </row>
    <row r="115" spans="1:33" s="3" customFormat="1" ht="11.25">
      <c r="A115" s="42">
        <v>81</v>
      </c>
      <c r="B115" s="48" t="s">
        <v>152</v>
      </c>
      <c r="C115" s="43" t="s">
        <v>41</v>
      </c>
      <c r="D115" s="43">
        <v>1.8</v>
      </c>
      <c r="E115" s="43">
        <v>1.6</v>
      </c>
      <c r="F115" s="45">
        <f t="shared" si="24"/>
        <v>0.5</v>
      </c>
      <c r="G115" s="45">
        <v>0.33</v>
      </c>
      <c r="H115" s="45">
        <v>0.17</v>
      </c>
      <c r="I115" s="45">
        <v>0.087</v>
      </c>
      <c r="J115" s="45">
        <v>120</v>
      </c>
      <c r="K115" s="43">
        <f aca="true" t="shared" si="28" ref="K115:K122">F115-I115</f>
        <v>0.41300000000000003</v>
      </c>
      <c r="L115" s="43">
        <v>0</v>
      </c>
      <c r="M115" s="45">
        <v>1.68</v>
      </c>
      <c r="N115" s="43">
        <f aca="true" t="shared" si="29" ref="N115:N122">M115-L115-K115</f>
        <v>1.267</v>
      </c>
      <c r="O115" s="92">
        <f t="shared" si="26"/>
        <v>1.267</v>
      </c>
      <c r="P115" s="160" t="s">
        <v>66</v>
      </c>
      <c r="Q115" s="140"/>
      <c r="R115" s="42">
        <v>81</v>
      </c>
      <c r="S115" s="48" t="s">
        <v>152</v>
      </c>
      <c r="T115" s="50" t="s">
        <v>41</v>
      </c>
      <c r="U115" s="6"/>
      <c r="V115" s="51">
        <v>0.262</v>
      </c>
      <c r="W115" s="75">
        <f t="shared" si="25"/>
        <v>0.762</v>
      </c>
      <c r="X115" s="5"/>
      <c r="Y115" s="5"/>
      <c r="Z115" s="45">
        <v>0.087</v>
      </c>
      <c r="AA115" s="45">
        <v>120</v>
      </c>
      <c r="AB115" s="5">
        <f aca="true" t="shared" si="30" ref="AB115:AB122">W115-Z115</f>
        <v>0.675</v>
      </c>
      <c r="AC115" s="6">
        <v>0</v>
      </c>
      <c r="AD115" s="58">
        <v>1.68</v>
      </c>
      <c r="AE115" s="23">
        <f>AD115-AC115-AB115</f>
        <v>1.005</v>
      </c>
      <c r="AF115" s="19">
        <f aca="true" t="shared" si="31" ref="AF115:AF151">AE115</f>
        <v>1.005</v>
      </c>
      <c r="AG115" s="58" t="s">
        <v>66</v>
      </c>
    </row>
    <row r="116" spans="1:33" s="3" customFormat="1" ht="11.25">
      <c r="A116" s="42">
        <v>82</v>
      </c>
      <c r="B116" s="48" t="s">
        <v>153</v>
      </c>
      <c r="C116" s="43" t="s">
        <v>6</v>
      </c>
      <c r="D116" s="43">
        <v>1.6</v>
      </c>
      <c r="E116" s="43">
        <v>2.5</v>
      </c>
      <c r="F116" s="45">
        <f t="shared" si="24"/>
        <v>0.75</v>
      </c>
      <c r="G116" s="45">
        <v>0.36</v>
      </c>
      <c r="H116" s="45">
        <v>0.39</v>
      </c>
      <c r="I116" s="45">
        <v>0.52</v>
      </c>
      <c r="J116" s="45">
        <v>120</v>
      </c>
      <c r="K116" s="43">
        <f t="shared" si="28"/>
        <v>0.22999999999999998</v>
      </c>
      <c r="L116" s="43">
        <v>0</v>
      </c>
      <c r="M116" s="43">
        <v>1.68</v>
      </c>
      <c r="N116" s="43">
        <f>M116-L116-K116</f>
        <v>1.45</v>
      </c>
      <c r="O116" s="92">
        <f t="shared" si="26"/>
        <v>1.45</v>
      </c>
      <c r="P116" s="160" t="s">
        <v>66</v>
      </c>
      <c r="Q116" s="140"/>
      <c r="R116" s="42">
        <v>82</v>
      </c>
      <c r="S116" s="48" t="s">
        <v>153</v>
      </c>
      <c r="T116" s="50" t="s">
        <v>6</v>
      </c>
      <c r="U116" s="6"/>
      <c r="V116" s="51">
        <v>0.18800000000000006</v>
      </c>
      <c r="W116" s="75">
        <f t="shared" si="25"/>
        <v>0.9380000000000001</v>
      </c>
      <c r="X116" s="5"/>
      <c r="Y116" s="5"/>
      <c r="Z116" s="45">
        <v>0.52</v>
      </c>
      <c r="AA116" s="45">
        <v>120</v>
      </c>
      <c r="AB116" s="6">
        <f t="shared" si="30"/>
        <v>0.41800000000000004</v>
      </c>
      <c r="AC116" s="6">
        <v>0</v>
      </c>
      <c r="AD116" s="50">
        <v>1.68</v>
      </c>
      <c r="AE116" s="22">
        <f>AD116-AC116-AB116</f>
        <v>1.262</v>
      </c>
      <c r="AF116" s="10">
        <f t="shared" si="31"/>
        <v>1.262</v>
      </c>
      <c r="AG116" s="58" t="s">
        <v>66</v>
      </c>
    </row>
    <row r="117" spans="1:34" s="3" customFormat="1" ht="11.25">
      <c r="A117" s="42">
        <v>83</v>
      </c>
      <c r="B117" s="48" t="s">
        <v>154</v>
      </c>
      <c r="C117" s="43" t="s">
        <v>5</v>
      </c>
      <c r="D117" s="43">
        <v>2.5</v>
      </c>
      <c r="E117" s="43">
        <v>2.5</v>
      </c>
      <c r="F117" s="45">
        <f t="shared" si="24"/>
        <v>2.08</v>
      </c>
      <c r="G117" s="45">
        <v>0.24</v>
      </c>
      <c r="H117" s="45">
        <v>1.84</v>
      </c>
      <c r="I117" s="45"/>
      <c r="J117" s="45"/>
      <c r="K117" s="43">
        <f t="shared" si="28"/>
        <v>2.08</v>
      </c>
      <c r="L117" s="43">
        <v>0</v>
      </c>
      <c r="M117" s="45">
        <v>2.63</v>
      </c>
      <c r="N117" s="43">
        <f t="shared" si="29"/>
        <v>0.5499999999999998</v>
      </c>
      <c r="O117" s="92">
        <f t="shared" si="26"/>
        <v>0.5499999999999998</v>
      </c>
      <c r="P117" s="160" t="s">
        <v>66</v>
      </c>
      <c r="Q117" s="140"/>
      <c r="R117" s="125">
        <v>83</v>
      </c>
      <c r="S117" s="118" t="s">
        <v>154</v>
      </c>
      <c r="T117" s="112" t="s">
        <v>5</v>
      </c>
      <c r="U117" s="6"/>
      <c r="V117" s="120">
        <v>2.4299999999999984</v>
      </c>
      <c r="W117" s="116">
        <f t="shared" si="25"/>
        <v>4.509999999999998</v>
      </c>
      <c r="X117" s="5"/>
      <c r="Y117" s="5"/>
      <c r="Z117" s="113"/>
      <c r="AA117" s="113"/>
      <c r="AB117" s="112">
        <f t="shared" si="30"/>
        <v>4.509999999999998</v>
      </c>
      <c r="AC117" s="112">
        <v>0</v>
      </c>
      <c r="AD117" s="113">
        <v>2.63</v>
      </c>
      <c r="AE117" s="119">
        <f aca="true" t="shared" si="32" ref="AE117:AE122">AD117-AC117-AB117</f>
        <v>-1.8799999999999981</v>
      </c>
      <c r="AF117" s="127">
        <f t="shared" si="31"/>
        <v>-1.8799999999999981</v>
      </c>
      <c r="AG117" s="113" t="s">
        <v>65</v>
      </c>
      <c r="AH117" s="110"/>
    </row>
    <row r="118" spans="1:33" s="3" customFormat="1" ht="11.25">
      <c r="A118" s="42">
        <v>84</v>
      </c>
      <c r="B118" s="48" t="s">
        <v>155</v>
      </c>
      <c r="C118" s="43" t="s">
        <v>5</v>
      </c>
      <c r="D118" s="43">
        <v>2.5</v>
      </c>
      <c r="E118" s="43">
        <v>2.5</v>
      </c>
      <c r="F118" s="45">
        <f t="shared" si="24"/>
        <v>0.9299999999999999</v>
      </c>
      <c r="G118" s="45">
        <v>0.32</v>
      </c>
      <c r="H118" s="45">
        <v>0.61</v>
      </c>
      <c r="I118" s="45"/>
      <c r="J118" s="45"/>
      <c r="K118" s="43">
        <f t="shared" si="28"/>
        <v>0.9299999999999999</v>
      </c>
      <c r="L118" s="43">
        <v>0</v>
      </c>
      <c r="M118" s="45">
        <v>2.63</v>
      </c>
      <c r="N118" s="43">
        <f t="shared" si="29"/>
        <v>1.7</v>
      </c>
      <c r="O118" s="92">
        <f t="shared" si="26"/>
        <v>1.7</v>
      </c>
      <c r="P118" s="160" t="s">
        <v>66</v>
      </c>
      <c r="Q118" s="140"/>
      <c r="R118" s="42">
        <v>84</v>
      </c>
      <c r="S118" s="48" t="s">
        <v>155</v>
      </c>
      <c r="T118" s="50" t="s">
        <v>5</v>
      </c>
      <c r="U118" s="6"/>
      <c r="V118" s="51">
        <v>0.22700000000000004</v>
      </c>
      <c r="W118" s="75">
        <f t="shared" si="25"/>
        <v>1.157</v>
      </c>
      <c r="X118" s="5"/>
      <c r="Y118" s="5"/>
      <c r="Z118" s="45"/>
      <c r="AA118" s="45"/>
      <c r="AB118" s="6">
        <f t="shared" si="30"/>
        <v>1.157</v>
      </c>
      <c r="AC118" s="6">
        <v>0</v>
      </c>
      <c r="AD118" s="58">
        <v>2.63</v>
      </c>
      <c r="AE118" s="22">
        <f t="shared" si="32"/>
        <v>1.4729999999999999</v>
      </c>
      <c r="AF118" s="19">
        <f t="shared" si="31"/>
        <v>1.4729999999999999</v>
      </c>
      <c r="AG118" s="58" t="s">
        <v>66</v>
      </c>
    </row>
    <row r="119" spans="1:33" s="3" customFormat="1" ht="11.25">
      <c r="A119" s="42">
        <v>85</v>
      </c>
      <c r="B119" s="48" t="s">
        <v>156</v>
      </c>
      <c r="C119" s="43" t="s">
        <v>7</v>
      </c>
      <c r="D119" s="43">
        <v>1.6</v>
      </c>
      <c r="E119" s="43">
        <v>1.6</v>
      </c>
      <c r="F119" s="45">
        <f t="shared" si="24"/>
        <v>1.1099999999999999</v>
      </c>
      <c r="G119" s="45">
        <v>0.61</v>
      </c>
      <c r="H119" s="45">
        <v>0.5</v>
      </c>
      <c r="I119" s="45"/>
      <c r="J119" s="45"/>
      <c r="K119" s="43">
        <f t="shared" si="28"/>
        <v>1.1099999999999999</v>
      </c>
      <c r="L119" s="43">
        <v>0</v>
      </c>
      <c r="M119" s="43">
        <v>1.68</v>
      </c>
      <c r="N119" s="43">
        <f t="shared" si="29"/>
        <v>0.5700000000000001</v>
      </c>
      <c r="O119" s="92">
        <f t="shared" si="26"/>
        <v>0.5700000000000001</v>
      </c>
      <c r="P119" s="160" t="s">
        <v>66</v>
      </c>
      <c r="Q119" s="140"/>
      <c r="R119" s="42">
        <v>85</v>
      </c>
      <c r="S119" s="48" t="s">
        <v>156</v>
      </c>
      <c r="T119" s="50" t="s">
        <v>7</v>
      </c>
      <c r="U119" s="6"/>
      <c r="V119" s="51">
        <v>0.082</v>
      </c>
      <c r="W119" s="75">
        <f t="shared" si="25"/>
        <v>1.192</v>
      </c>
      <c r="X119" s="5"/>
      <c r="Y119" s="5"/>
      <c r="Z119" s="45"/>
      <c r="AA119" s="45"/>
      <c r="AB119" s="6">
        <f t="shared" si="30"/>
        <v>1.192</v>
      </c>
      <c r="AC119" s="6">
        <v>0</v>
      </c>
      <c r="AD119" s="50">
        <v>1.68</v>
      </c>
      <c r="AE119" s="22">
        <f t="shared" si="32"/>
        <v>0.488</v>
      </c>
      <c r="AF119" s="19">
        <f t="shared" si="31"/>
        <v>0.488</v>
      </c>
      <c r="AG119" s="58" t="s">
        <v>66</v>
      </c>
    </row>
    <row r="120" spans="1:33" s="3" customFormat="1" ht="11.25">
      <c r="A120" s="42">
        <v>86</v>
      </c>
      <c r="B120" s="48" t="s">
        <v>157</v>
      </c>
      <c r="C120" s="43" t="s">
        <v>13</v>
      </c>
      <c r="D120" s="43">
        <v>2.5</v>
      </c>
      <c r="E120" s="43">
        <v>1.6</v>
      </c>
      <c r="F120" s="45">
        <f t="shared" si="24"/>
        <v>1.54</v>
      </c>
      <c r="G120" s="45">
        <v>0.63</v>
      </c>
      <c r="H120" s="45">
        <v>0.91</v>
      </c>
      <c r="I120" s="45"/>
      <c r="J120" s="45"/>
      <c r="K120" s="43">
        <f t="shared" si="28"/>
        <v>1.54</v>
      </c>
      <c r="L120" s="43">
        <v>0</v>
      </c>
      <c r="M120" s="43">
        <v>1.68</v>
      </c>
      <c r="N120" s="43">
        <f t="shared" si="29"/>
        <v>0.1399999999999999</v>
      </c>
      <c r="O120" s="92">
        <f t="shared" si="26"/>
        <v>0.1399999999999999</v>
      </c>
      <c r="P120" s="160" t="s">
        <v>66</v>
      </c>
      <c r="Q120" s="140"/>
      <c r="R120" s="42">
        <v>86</v>
      </c>
      <c r="S120" s="48" t="s">
        <v>157</v>
      </c>
      <c r="T120" s="50" t="s">
        <v>13</v>
      </c>
      <c r="U120" s="6"/>
      <c r="V120" s="51">
        <v>0.078</v>
      </c>
      <c r="W120" s="75">
        <f t="shared" si="25"/>
        <v>1.618</v>
      </c>
      <c r="X120" s="5"/>
      <c r="Y120" s="5"/>
      <c r="Z120" s="45"/>
      <c r="AA120" s="45"/>
      <c r="AB120" s="6">
        <f t="shared" si="30"/>
        <v>1.618</v>
      </c>
      <c r="AC120" s="6">
        <v>0</v>
      </c>
      <c r="AD120" s="50">
        <v>1.68</v>
      </c>
      <c r="AE120" s="22">
        <f t="shared" si="32"/>
        <v>0.06199999999999983</v>
      </c>
      <c r="AF120" s="19">
        <f t="shared" si="31"/>
        <v>0.06199999999999983</v>
      </c>
      <c r="AG120" s="58" t="s">
        <v>66</v>
      </c>
    </row>
    <row r="121" spans="1:33" s="3" customFormat="1" ht="11.25">
      <c r="A121" s="42">
        <v>87</v>
      </c>
      <c r="B121" s="48" t="s">
        <v>158</v>
      </c>
      <c r="C121" s="43" t="s">
        <v>5</v>
      </c>
      <c r="D121" s="43">
        <v>2.5</v>
      </c>
      <c r="E121" s="43">
        <v>2.5</v>
      </c>
      <c r="F121" s="45">
        <f t="shared" si="24"/>
        <v>1.49</v>
      </c>
      <c r="G121" s="45">
        <v>1.07</v>
      </c>
      <c r="H121" s="45">
        <v>0.42</v>
      </c>
      <c r="I121" s="45"/>
      <c r="J121" s="45"/>
      <c r="K121" s="43">
        <f t="shared" si="28"/>
        <v>1.49</v>
      </c>
      <c r="L121" s="43">
        <v>0</v>
      </c>
      <c r="M121" s="45">
        <v>2.63</v>
      </c>
      <c r="N121" s="43">
        <f t="shared" si="29"/>
        <v>1.14</v>
      </c>
      <c r="O121" s="92">
        <f t="shared" si="26"/>
        <v>1.14</v>
      </c>
      <c r="P121" s="160" t="s">
        <v>66</v>
      </c>
      <c r="Q121" s="140"/>
      <c r="R121" s="42">
        <v>87</v>
      </c>
      <c r="S121" s="48" t="s">
        <v>158</v>
      </c>
      <c r="T121" s="50" t="s">
        <v>5</v>
      </c>
      <c r="U121" s="6"/>
      <c r="V121" s="51">
        <v>0.0795</v>
      </c>
      <c r="W121" s="75">
        <f t="shared" si="25"/>
        <v>1.5695</v>
      </c>
      <c r="X121" s="5"/>
      <c r="Y121" s="5"/>
      <c r="Z121" s="45"/>
      <c r="AA121" s="45"/>
      <c r="AB121" s="6">
        <f t="shared" si="30"/>
        <v>1.5695</v>
      </c>
      <c r="AC121" s="6">
        <v>0</v>
      </c>
      <c r="AD121" s="58">
        <v>2.63</v>
      </c>
      <c r="AE121" s="22">
        <f t="shared" si="32"/>
        <v>1.0605</v>
      </c>
      <c r="AF121" s="20">
        <f t="shared" si="31"/>
        <v>1.0605</v>
      </c>
      <c r="AG121" s="58" t="s">
        <v>66</v>
      </c>
    </row>
    <row r="122" spans="1:33" s="3" customFormat="1" ht="11.25">
      <c r="A122" s="42">
        <v>88</v>
      </c>
      <c r="B122" s="48" t="s">
        <v>159</v>
      </c>
      <c r="C122" s="43" t="s">
        <v>8</v>
      </c>
      <c r="D122" s="43">
        <v>6.3</v>
      </c>
      <c r="E122" s="43">
        <v>6.3</v>
      </c>
      <c r="F122" s="45">
        <f t="shared" si="24"/>
        <v>2.24</v>
      </c>
      <c r="G122" s="45">
        <v>0.76</v>
      </c>
      <c r="H122" s="45">
        <v>1.48</v>
      </c>
      <c r="I122" s="45"/>
      <c r="J122" s="45"/>
      <c r="K122" s="43">
        <f t="shared" si="28"/>
        <v>2.24</v>
      </c>
      <c r="L122" s="43">
        <v>0</v>
      </c>
      <c r="M122" s="45">
        <v>6.62</v>
      </c>
      <c r="N122" s="43">
        <f t="shared" si="29"/>
        <v>4.38</v>
      </c>
      <c r="O122" s="92">
        <f t="shared" si="26"/>
        <v>4.38</v>
      </c>
      <c r="P122" s="160" t="s">
        <v>66</v>
      </c>
      <c r="Q122" s="140"/>
      <c r="R122" s="42">
        <v>88</v>
      </c>
      <c r="S122" s="48" t="s">
        <v>159</v>
      </c>
      <c r="T122" s="50" t="s">
        <v>8</v>
      </c>
      <c r="U122" s="6"/>
      <c r="V122" s="51">
        <v>2.5020000000000007</v>
      </c>
      <c r="W122" s="75">
        <f t="shared" si="25"/>
        <v>4.742000000000001</v>
      </c>
      <c r="X122" s="5"/>
      <c r="Y122" s="5"/>
      <c r="Z122" s="45"/>
      <c r="AA122" s="45"/>
      <c r="AB122" s="6">
        <f t="shared" si="30"/>
        <v>4.742000000000001</v>
      </c>
      <c r="AC122" s="6">
        <v>0</v>
      </c>
      <c r="AD122" s="58">
        <v>6.62</v>
      </c>
      <c r="AE122" s="22">
        <f t="shared" si="32"/>
        <v>1.8779999999999992</v>
      </c>
      <c r="AF122" s="19">
        <f t="shared" si="31"/>
        <v>1.8779999999999992</v>
      </c>
      <c r="AG122" s="58" t="s">
        <v>66</v>
      </c>
    </row>
    <row r="123" spans="1:33" s="3" customFormat="1" ht="11.25">
      <c r="A123" s="42">
        <v>89</v>
      </c>
      <c r="B123" s="48" t="s">
        <v>160</v>
      </c>
      <c r="C123" s="43" t="s">
        <v>37</v>
      </c>
      <c r="D123" s="43">
        <v>1.6</v>
      </c>
      <c r="E123" s="43"/>
      <c r="F123" s="45">
        <f t="shared" si="24"/>
        <v>0.32</v>
      </c>
      <c r="G123" s="45">
        <v>0.32</v>
      </c>
      <c r="H123" s="45"/>
      <c r="I123" s="45">
        <v>0.485</v>
      </c>
      <c r="J123" s="45" t="s">
        <v>64</v>
      </c>
      <c r="K123" s="43">
        <f>F123</f>
        <v>0.32</v>
      </c>
      <c r="L123" s="43">
        <v>0</v>
      </c>
      <c r="M123" s="43">
        <f>I123</f>
        <v>0.485</v>
      </c>
      <c r="N123" s="43">
        <f>M123-K123-L123</f>
        <v>0.16499999999999998</v>
      </c>
      <c r="O123" s="43">
        <f t="shared" si="26"/>
        <v>0.16499999999999998</v>
      </c>
      <c r="P123" s="160" t="s">
        <v>66</v>
      </c>
      <c r="Q123" s="140"/>
      <c r="R123" s="42">
        <v>89</v>
      </c>
      <c r="S123" s="48" t="s">
        <v>160</v>
      </c>
      <c r="T123" s="50" t="s">
        <v>37</v>
      </c>
      <c r="U123" s="43"/>
      <c r="V123" s="51">
        <v>0.016</v>
      </c>
      <c r="W123" s="75">
        <f t="shared" si="25"/>
        <v>0.336</v>
      </c>
      <c r="X123" s="5"/>
      <c r="Y123" s="5"/>
      <c r="Z123" s="45">
        <v>0.485</v>
      </c>
      <c r="AA123" s="45" t="s">
        <v>64</v>
      </c>
      <c r="AB123" s="6">
        <f>W123</f>
        <v>0.336</v>
      </c>
      <c r="AC123" s="6">
        <v>0</v>
      </c>
      <c r="AD123" s="50">
        <f>Z123</f>
        <v>0.485</v>
      </c>
      <c r="AE123" s="6">
        <f>AD123-AB123-AC123</f>
        <v>0.14899999999999997</v>
      </c>
      <c r="AF123" s="2">
        <f t="shared" si="31"/>
        <v>0.14899999999999997</v>
      </c>
      <c r="AG123" s="58" t="s">
        <v>66</v>
      </c>
    </row>
    <row r="124" spans="1:33" s="3" customFormat="1" ht="11.25">
      <c r="A124" s="42">
        <v>90</v>
      </c>
      <c r="B124" s="48" t="s">
        <v>161</v>
      </c>
      <c r="C124" s="43" t="s">
        <v>17</v>
      </c>
      <c r="D124" s="43">
        <v>4</v>
      </c>
      <c r="E124" s="43">
        <v>4</v>
      </c>
      <c r="F124" s="45">
        <f t="shared" si="24"/>
        <v>1.73</v>
      </c>
      <c r="G124" s="45">
        <v>0.67</v>
      </c>
      <c r="H124" s="45">
        <v>1.06</v>
      </c>
      <c r="I124" s="45">
        <v>0.953</v>
      </c>
      <c r="J124" s="45">
        <v>120</v>
      </c>
      <c r="K124" s="43">
        <f aca="true" t="shared" si="33" ref="K124:K131">F124-I124</f>
        <v>0.777</v>
      </c>
      <c r="L124" s="43">
        <v>0</v>
      </c>
      <c r="M124" s="79">
        <v>4.2</v>
      </c>
      <c r="N124" s="43">
        <f aca="true" t="shared" si="34" ref="N124:N131">M124-L124-K124</f>
        <v>3.423</v>
      </c>
      <c r="O124" s="92">
        <f t="shared" si="26"/>
        <v>3.423</v>
      </c>
      <c r="P124" s="160" t="s">
        <v>66</v>
      </c>
      <c r="Q124" s="140"/>
      <c r="R124" s="42">
        <v>90</v>
      </c>
      <c r="S124" s="48" t="s">
        <v>161</v>
      </c>
      <c r="T124" s="50" t="s">
        <v>17</v>
      </c>
      <c r="U124" s="6"/>
      <c r="V124" s="51">
        <v>1.2039999999999997</v>
      </c>
      <c r="W124" s="75">
        <f t="shared" si="25"/>
        <v>2.9339999999999997</v>
      </c>
      <c r="X124" s="5"/>
      <c r="Y124" s="5"/>
      <c r="Z124" s="45">
        <v>0.953</v>
      </c>
      <c r="AA124" s="45">
        <v>120</v>
      </c>
      <c r="AB124" s="6">
        <f aca="true" t="shared" si="35" ref="AB124:AB131">W124-Z124</f>
        <v>1.9809999999999999</v>
      </c>
      <c r="AC124" s="6">
        <v>0</v>
      </c>
      <c r="AD124" s="74">
        <v>4.2</v>
      </c>
      <c r="AE124" s="22">
        <f aca="true" t="shared" si="36" ref="AE124:AE131">AD124-AC124-AB124</f>
        <v>2.2190000000000003</v>
      </c>
      <c r="AF124" s="19">
        <f t="shared" si="31"/>
        <v>2.2190000000000003</v>
      </c>
      <c r="AG124" s="58" t="s">
        <v>66</v>
      </c>
    </row>
    <row r="125" spans="1:33" s="3" customFormat="1" ht="11.25">
      <c r="A125" s="42">
        <v>91</v>
      </c>
      <c r="B125" s="48" t="s">
        <v>162</v>
      </c>
      <c r="C125" s="43" t="s">
        <v>5</v>
      </c>
      <c r="D125" s="43">
        <v>2.5</v>
      </c>
      <c r="E125" s="43">
        <v>2.5</v>
      </c>
      <c r="F125" s="45">
        <f t="shared" si="24"/>
        <v>1.35</v>
      </c>
      <c r="G125" s="45">
        <v>0.91</v>
      </c>
      <c r="H125" s="45">
        <v>0.44</v>
      </c>
      <c r="I125" s="45"/>
      <c r="J125" s="45"/>
      <c r="K125" s="43">
        <f t="shared" si="33"/>
        <v>1.35</v>
      </c>
      <c r="L125" s="43">
        <v>0</v>
      </c>
      <c r="M125" s="45">
        <v>2.63</v>
      </c>
      <c r="N125" s="43">
        <f t="shared" si="34"/>
        <v>1.2799999999999998</v>
      </c>
      <c r="O125" s="92">
        <f t="shared" si="26"/>
        <v>1.2799999999999998</v>
      </c>
      <c r="P125" s="160" t="s">
        <v>66</v>
      </c>
      <c r="Q125" s="140"/>
      <c r="R125" s="42">
        <v>91</v>
      </c>
      <c r="S125" s="48" t="s">
        <v>162</v>
      </c>
      <c r="T125" s="50" t="s">
        <v>5</v>
      </c>
      <c r="U125" s="6"/>
      <c r="V125" s="51">
        <v>0.3280000000000002</v>
      </c>
      <c r="W125" s="75">
        <f t="shared" si="25"/>
        <v>1.6780000000000004</v>
      </c>
      <c r="X125" s="5"/>
      <c r="Y125" s="5"/>
      <c r="Z125" s="45"/>
      <c r="AA125" s="45"/>
      <c r="AB125" s="5">
        <f t="shared" si="35"/>
        <v>1.6780000000000004</v>
      </c>
      <c r="AC125" s="6">
        <v>0</v>
      </c>
      <c r="AD125" s="58">
        <v>2.63</v>
      </c>
      <c r="AE125" s="23">
        <f t="shared" si="36"/>
        <v>0.9519999999999995</v>
      </c>
      <c r="AF125" s="19">
        <f t="shared" si="31"/>
        <v>0.9519999999999995</v>
      </c>
      <c r="AG125" s="58" t="s">
        <v>66</v>
      </c>
    </row>
    <row r="126" spans="1:34" s="3" customFormat="1" ht="11.25">
      <c r="A126" s="42">
        <v>92</v>
      </c>
      <c r="B126" s="48" t="s">
        <v>163</v>
      </c>
      <c r="C126" s="43" t="s">
        <v>5</v>
      </c>
      <c r="D126" s="43">
        <v>2.5</v>
      </c>
      <c r="E126" s="43">
        <v>2.5</v>
      </c>
      <c r="F126" s="45">
        <f t="shared" si="24"/>
        <v>2.58</v>
      </c>
      <c r="G126" s="45">
        <v>1.55</v>
      </c>
      <c r="H126" s="45">
        <v>1.03</v>
      </c>
      <c r="I126" s="45"/>
      <c r="J126" s="45"/>
      <c r="K126" s="43">
        <f t="shared" si="33"/>
        <v>2.58</v>
      </c>
      <c r="L126" s="43">
        <v>0</v>
      </c>
      <c r="M126" s="45">
        <v>2.63</v>
      </c>
      <c r="N126" s="43">
        <f t="shared" si="34"/>
        <v>0.04999999999999982</v>
      </c>
      <c r="O126" s="92">
        <f t="shared" si="26"/>
        <v>0.04999999999999982</v>
      </c>
      <c r="P126" s="160" t="s">
        <v>66</v>
      </c>
      <c r="Q126" s="140"/>
      <c r="R126" s="125">
        <v>92</v>
      </c>
      <c r="S126" s="118" t="s">
        <v>163</v>
      </c>
      <c r="T126" s="112" t="s">
        <v>5</v>
      </c>
      <c r="U126" s="6"/>
      <c r="V126" s="120">
        <v>0.9357400000000003</v>
      </c>
      <c r="W126" s="116">
        <f t="shared" si="25"/>
        <v>3.5157400000000005</v>
      </c>
      <c r="X126" s="5"/>
      <c r="Y126" s="5"/>
      <c r="Z126" s="113"/>
      <c r="AA126" s="113"/>
      <c r="AB126" s="112">
        <f t="shared" si="35"/>
        <v>3.5157400000000005</v>
      </c>
      <c r="AC126" s="112">
        <v>0</v>
      </c>
      <c r="AD126" s="113">
        <v>2.63</v>
      </c>
      <c r="AE126" s="112">
        <f t="shared" si="36"/>
        <v>-0.8857400000000006</v>
      </c>
      <c r="AF126" s="137">
        <f t="shared" si="31"/>
        <v>-0.8857400000000006</v>
      </c>
      <c r="AG126" s="113" t="s">
        <v>65</v>
      </c>
      <c r="AH126" s="110"/>
    </row>
    <row r="127" spans="1:33" s="3" customFormat="1" ht="11.25">
      <c r="A127" s="42">
        <v>93</v>
      </c>
      <c r="B127" s="48" t="s">
        <v>164</v>
      </c>
      <c r="C127" s="43" t="s">
        <v>5</v>
      </c>
      <c r="D127" s="43">
        <v>2.5</v>
      </c>
      <c r="E127" s="43">
        <v>2.5</v>
      </c>
      <c r="F127" s="45">
        <f t="shared" si="24"/>
        <v>0.99</v>
      </c>
      <c r="G127" s="45">
        <v>0.65</v>
      </c>
      <c r="H127" s="45">
        <v>0.34</v>
      </c>
      <c r="I127" s="45">
        <v>0.502</v>
      </c>
      <c r="J127" s="45">
        <v>120</v>
      </c>
      <c r="K127" s="43">
        <f t="shared" si="33"/>
        <v>0.488</v>
      </c>
      <c r="L127" s="43">
        <v>0</v>
      </c>
      <c r="M127" s="45">
        <v>2.63</v>
      </c>
      <c r="N127" s="43">
        <f t="shared" si="34"/>
        <v>2.142</v>
      </c>
      <c r="O127" s="92">
        <f t="shared" si="26"/>
        <v>2.142</v>
      </c>
      <c r="P127" s="160" t="s">
        <v>66</v>
      </c>
      <c r="Q127" s="140"/>
      <c r="R127" s="42">
        <v>93</v>
      </c>
      <c r="S127" s="48" t="s">
        <v>164</v>
      </c>
      <c r="T127" s="50" t="s">
        <v>5</v>
      </c>
      <c r="U127" s="6"/>
      <c r="V127" s="51">
        <v>0.2280000000000001</v>
      </c>
      <c r="W127" s="75">
        <f t="shared" si="25"/>
        <v>1.218</v>
      </c>
      <c r="X127" s="5"/>
      <c r="Y127" s="5"/>
      <c r="Z127" s="45">
        <v>0.502</v>
      </c>
      <c r="AA127" s="45">
        <v>120</v>
      </c>
      <c r="AB127" s="6">
        <f t="shared" si="35"/>
        <v>0.716</v>
      </c>
      <c r="AC127" s="6">
        <v>0</v>
      </c>
      <c r="AD127" s="58">
        <v>2.63</v>
      </c>
      <c r="AE127" s="22">
        <f t="shared" si="36"/>
        <v>1.914</v>
      </c>
      <c r="AF127" s="20">
        <f t="shared" si="31"/>
        <v>1.914</v>
      </c>
      <c r="AG127" s="58" t="s">
        <v>66</v>
      </c>
    </row>
    <row r="128" spans="1:34" s="3" customFormat="1" ht="11.25">
      <c r="A128" s="42">
        <v>94</v>
      </c>
      <c r="B128" s="48" t="s">
        <v>165</v>
      </c>
      <c r="C128" s="43" t="s">
        <v>17</v>
      </c>
      <c r="D128" s="43">
        <v>4</v>
      </c>
      <c r="E128" s="43">
        <v>4</v>
      </c>
      <c r="F128" s="45">
        <f t="shared" si="24"/>
        <v>3.49</v>
      </c>
      <c r="G128" s="45">
        <v>1.85</v>
      </c>
      <c r="H128" s="45">
        <v>1.64</v>
      </c>
      <c r="I128" s="45"/>
      <c r="J128" s="45"/>
      <c r="K128" s="43">
        <f t="shared" si="33"/>
        <v>3.49</v>
      </c>
      <c r="L128" s="43">
        <v>0</v>
      </c>
      <c r="M128" s="45">
        <v>4.2</v>
      </c>
      <c r="N128" s="43">
        <f t="shared" si="34"/>
        <v>0.71</v>
      </c>
      <c r="O128" s="92">
        <f t="shared" si="26"/>
        <v>0.71</v>
      </c>
      <c r="P128" s="160" t="s">
        <v>66</v>
      </c>
      <c r="Q128" s="140"/>
      <c r="R128" s="125">
        <v>94</v>
      </c>
      <c r="S128" s="118" t="s">
        <v>165</v>
      </c>
      <c r="T128" s="112" t="s">
        <v>17</v>
      </c>
      <c r="U128" s="6"/>
      <c r="V128" s="120">
        <v>1.3809999999999991</v>
      </c>
      <c r="W128" s="116">
        <f t="shared" si="25"/>
        <v>4.8709999999999996</v>
      </c>
      <c r="X128" s="5"/>
      <c r="Y128" s="5"/>
      <c r="Z128" s="113"/>
      <c r="AA128" s="113"/>
      <c r="AB128" s="112">
        <f t="shared" si="35"/>
        <v>4.8709999999999996</v>
      </c>
      <c r="AC128" s="112">
        <v>0</v>
      </c>
      <c r="AD128" s="113">
        <v>4.2</v>
      </c>
      <c r="AE128" s="119">
        <f t="shared" si="36"/>
        <v>-0.6709999999999994</v>
      </c>
      <c r="AF128" s="127">
        <f t="shared" si="31"/>
        <v>-0.6709999999999994</v>
      </c>
      <c r="AG128" s="113" t="s">
        <v>65</v>
      </c>
      <c r="AH128" s="110"/>
    </row>
    <row r="129" spans="1:33" s="3" customFormat="1" ht="11.25">
      <c r="A129" s="42">
        <v>95</v>
      </c>
      <c r="B129" s="48" t="s">
        <v>166</v>
      </c>
      <c r="C129" s="43" t="s">
        <v>17</v>
      </c>
      <c r="D129" s="43">
        <v>4</v>
      </c>
      <c r="E129" s="43">
        <v>4</v>
      </c>
      <c r="F129" s="45">
        <f t="shared" si="24"/>
        <v>2.13</v>
      </c>
      <c r="G129" s="45">
        <v>0.84</v>
      </c>
      <c r="H129" s="45">
        <v>1.29</v>
      </c>
      <c r="I129" s="45">
        <v>0.087</v>
      </c>
      <c r="J129" s="45">
        <v>120</v>
      </c>
      <c r="K129" s="43">
        <f t="shared" si="33"/>
        <v>2.0429999999999997</v>
      </c>
      <c r="L129" s="43">
        <v>0</v>
      </c>
      <c r="M129" s="45">
        <v>4.2</v>
      </c>
      <c r="N129" s="43">
        <f t="shared" si="34"/>
        <v>2.1570000000000005</v>
      </c>
      <c r="O129" s="92">
        <f t="shared" si="26"/>
        <v>2.1570000000000005</v>
      </c>
      <c r="P129" s="160" t="s">
        <v>66</v>
      </c>
      <c r="Q129" s="140"/>
      <c r="R129" s="42">
        <v>95</v>
      </c>
      <c r="S129" s="48" t="s">
        <v>166</v>
      </c>
      <c r="T129" s="50" t="s">
        <v>17</v>
      </c>
      <c r="U129" s="40"/>
      <c r="V129" s="51">
        <v>0.125</v>
      </c>
      <c r="W129" s="75">
        <f t="shared" si="25"/>
        <v>2.255</v>
      </c>
      <c r="X129" s="5"/>
      <c r="Y129" s="5"/>
      <c r="Z129" s="45">
        <v>0.087</v>
      </c>
      <c r="AA129" s="45">
        <v>120</v>
      </c>
      <c r="AB129" s="5">
        <f t="shared" si="35"/>
        <v>2.1679999999999997</v>
      </c>
      <c r="AC129" s="6">
        <v>0</v>
      </c>
      <c r="AD129" s="58">
        <v>4.2</v>
      </c>
      <c r="AE129" s="23">
        <f t="shared" si="36"/>
        <v>2.0320000000000005</v>
      </c>
      <c r="AF129" s="19">
        <f t="shared" si="31"/>
        <v>2.0320000000000005</v>
      </c>
      <c r="AG129" s="58" t="s">
        <v>66</v>
      </c>
    </row>
    <row r="130" spans="1:33" s="3" customFormat="1" ht="11.25">
      <c r="A130" s="42">
        <v>96</v>
      </c>
      <c r="B130" s="48" t="s">
        <v>167</v>
      </c>
      <c r="C130" s="43" t="s">
        <v>5</v>
      </c>
      <c r="D130" s="43">
        <v>2.5</v>
      </c>
      <c r="E130" s="43">
        <v>2.5</v>
      </c>
      <c r="F130" s="45">
        <f t="shared" si="24"/>
        <v>1.11</v>
      </c>
      <c r="G130" s="45">
        <v>0.88</v>
      </c>
      <c r="H130" s="45">
        <v>0.23</v>
      </c>
      <c r="I130" s="45"/>
      <c r="J130" s="45"/>
      <c r="K130" s="43">
        <f t="shared" si="33"/>
        <v>1.11</v>
      </c>
      <c r="L130" s="43">
        <v>0</v>
      </c>
      <c r="M130" s="45">
        <v>2.63</v>
      </c>
      <c r="N130" s="43">
        <f t="shared" si="34"/>
        <v>1.5199999999999998</v>
      </c>
      <c r="O130" s="92">
        <f t="shared" si="26"/>
        <v>1.5199999999999998</v>
      </c>
      <c r="P130" s="160" t="s">
        <v>66</v>
      </c>
      <c r="Q130" s="140"/>
      <c r="R130" s="42">
        <v>96</v>
      </c>
      <c r="S130" s="48" t="s">
        <v>167</v>
      </c>
      <c r="T130" s="50" t="s">
        <v>5</v>
      </c>
      <c r="U130" s="6"/>
      <c r="V130" s="51">
        <v>0.21650000000000003</v>
      </c>
      <c r="W130" s="75">
        <f t="shared" si="25"/>
        <v>1.3265000000000002</v>
      </c>
      <c r="X130" s="5"/>
      <c r="Y130" s="5"/>
      <c r="Z130" s="45"/>
      <c r="AA130" s="45"/>
      <c r="AB130" s="6">
        <f t="shared" si="35"/>
        <v>1.3265000000000002</v>
      </c>
      <c r="AC130" s="6">
        <v>0</v>
      </c>
      <c r="AD130" s="58">
        <v>2.63</v>
      </c>
      <c r="AE130" s="22">
        <f t="shared" si="36"/>
        <v>1.3034999999999997</v>
      </c>
      <c r="AF130" s="19">
        <f t="shared" si="31"/>
        <v>1.3034999999999997</v>
      </c>
      <c r="AG130" s="58" t="s">
        <v>66</v>
      </c>
    </row>
    <row r="131" spans="1:33" s="3" customFormat="1" ht="11.25">
      <c r="A131" s="83">
        <v>97</v>
      </c>
      <c r="B131" s="48" t="s">
        <v>168</v>
      </c>
      <c r="C131" s="43" t="s">
        <v>5</v>
      </c>
      <c r="D131" s="43">
        <v>2.5</v>
      </c>
      <c r="E131" s="43">
        <v>2.5</v>
      </c>
      <c r="F131" s="45">
        <f t="shared" si="24"/>
        <v>0.91</v>
      </c>
      <c r="G131" s="45">
        <v>0.37</v>
      </c>
      <c r="H131" s="45">
        <v>0.54</v>
      </c>
      <c r="I131" s="45">
        <v>0.035</v>
      </c>
      <c r="J131" s="45">
        <v>120</v>
      </c>
      <c r="K131" s="43">
        <f t="shared" si="33"/>
        <v>0.875</v>
      </c>
      <c r="L131" s="43">
        <v>0</v>
      </c>
      <c r="M131" s="45">
        <v>2.63</v>
      </c>
      <c r="N131" s="43">
        <f t="shared" si="34"/>
        <v>1.755</v>
      </c>
      <c r="O131" s="92">
        <f t="shared" si="26"/>
        <v>1.755</v>
      </c>
      <c r="P131" s="160" t="s">
        <v>66</v>
      </c>
      <c r="Q131" s="140"/>
      <c r="R131" s="83">
        <v>97</v>
      </c>
      <c r="S131" s="48" t="s">
        <v>168</v>
      </c>
      <c r="T131" s="50" t="s">
        <v>5</v>
      </c>
      <c r="U131" s="6"/>
      <c r="V131" s="51">
        <v>0.026000000000000002</v>
      </c>
      <c r="W131" s="75">
        <f t="shared" si="25"/>
        <v>0.936</v>
      </c>
      <c r="X131" s="5"/>
      <c r="Y131" s="5"/>
      <c r="Z131" s="45">
        <v>0.035</v>
      </c>
      <c r="AA131" s="45">
        <v>120</v>
      </c>
      <c r="AB131" s="6">
        <f t="shared" si="35"/>
        <v>0.901</v>
      </c>
      <c r="AC131" s="6">
        <v>0</v>
      </c>
      <c r="AD131" s="58">
        <v>2.63</v>
      </c>
      <c r="AE131" s="22">
        <f t="shared" si="36"/>
        <v>1.7289999999999999</v>
      </c>
      <c r="AF131" s="20">
        <f t="shared" si="31"/>
        <v>1.7289999999999999</v>
      </c>
      <c r="AG131" s="58" t="s">
        <v>66</v>
      </c>
    </row>
    <row r="132" spans="1:33" s="3" customFormat="1" ht="11.25">
      <c r="A132" s="42">
        <v>98</v>
      </c>
      <c r="B132" s="48" t="s">
        <v>169</v>
      </c>
      <c r="C132" s="43" t="s">
        <v>5</v>
      </c>
      <c r="D132" s="43">
        <v>2.5</v>
      </c>
      <c r="E132" s="43">
        <v>2.5</v>
      </c>
      <c r="F132" s="45">
        <f t="shared" si="24"/>
        <v>1.28</v>
      </c>
      <c r="G132" s="45">
        <v>0.86</v>
      </c>
      <c r="H132" s="45">
        <v>0.42</v>
      </c>
      <c r="I132" s="45"/>
      <c r="J132" s="45"/>
      <c r="K132" s="43">
        <f>F132-I132</f>
        <v>1.28</v>
      </c>
      <c r="L132" s="43">
        <v>0</v>
      </c>
      <c r="M132" s="43">
        <v>2.63</v>
      </c>
      <c r="N132" s="43">
        <f>M132-L132-K132</f>
        <v>1.3499999999999999</v>
      </c>
      <c r="O132" s="92">
        <f aca="true" t="shared" si="37" ref="O132:O151">N132</f>
        <v>1.3499999999999999</v>
      </c>
      <c r="P132" s="160" t="s">
        <v>66</v>
      </c>
      <c r="Q132" s="140"/>
      <c r="R132" s="42">
        <v>98</v>
      </c>
      <c r="S132" s="48" t="s">
        <v>169</v>
      </c>
      <c r="T132" s="50" t="s">
        <v>5</v>
      </c>
      <c r="U132" s="40"/>
      <c r="V132" s="51">
        <v>0.07699999999999999</v>
      </c>
      <c r="W132" s="75">
        <f t="shared" si="25"/>
        <v>1.357</v>
      </c>
      <c r="X132" s="5"/>
      <c r="Y132" s="5"/>
      <c r="Z132" s="45"/>
      <c r="AA132" s="45"/>
      <c r="AB132" s="6">
        <f>W132-Z132</f>
        <v>1.357</v>
      </c>
      <c r="AC132" s="6">
        <v>0</v>
      </c>
      <c r="AD132" s="50">
        <v>2.63</v>
      </c>
      <c r="AE132" s="22">
        <f>AD132-AC132-AB132</f>
        <v>1.273</v>
      </c>
      <c r="AF132" s="19">
        <f t="shared" si="31"/>
        <v>1.273</v>
      </c>
      <c r="AG132" s="58" t="s">
        <v>66</v>
      </c>
    </row>
    <row r="133" spans="1:36" s="114" customFormat="1" ht="11.25">
      <c r="A133" s="125">
        <v>99</v>
      </c>
      <c r="B133" s="118" t="s">
        <v>170</v>
      </c>
      <c r="C133" s="112" t="s">
        <v>12</v>
      </c>
      <c r="D133" s="43">
        <v>1</v>
      </c>
      <c r="E133" s="43">
        <v>1.6</v>
      </c>
      <c r="F133" s="113">
        <f t="shared" si="24"/>
        <v>1.3199999999999998</v>
      </c>
      <c r="G133" s="45">
        <v>0.37</v>
      </c>
      <c r="H133" s="45">
        <v>0.95</v>
      </c>
      <c r="I133" s="113"/>
      <c r="J133" s="113"/>
      <c r="K133" s="112">
        <f>F133-I133</f>
        <v>1.3199999999999998</v>
      </c>
      <c r="L133" s="112">
        <v>0</v>
      </c>
      <c r="M133" s="113">
        <v>1.05</v>
      </c>
      <c r="N133" s="112">
        <f>M133-L133-K133</f>
        <v>-0.2699999999999998</v>
      </c>
      <c r="O133" s="119">
        <f t="shared" si="37"/>
        <v>-0.2699999999999998</v>
      </c>
      <c r="P133" s="161" t="s">
        <v>65</v>
      </c>
      <c r="Q133" s="140"/>
      <c r="R133" s="125">
        <v>99</v>
      </c>
      <c r="S133" s="118" t="s">
        <v>170</v>
      </c>
      <c r="T133" s="112" t="s">
        <v>12</v>
      </c>
      <c r="U133" s="6"/>
      <c r="V133" s="120">
        <v>0.8100000000000002</v>
      </c>
      <c r="W133" s="116">
        <f t="shared" si="25"/>
        <v>2.13</v>
      </c>
      <c r="X133" s="5"/>
      <c r="Y133" s="5"/>
      <c r="Z133" s="113"/>
      <c r="AA133" s="113"/>
      <c r="AB133" s="112">
        <f>W133-Z133</f>
        <v>2.13</v>
      </c>
      <c r="AC133" s="112">
        <v>0</v>
      </c>
      <c r="AD133" s="113">
        <v>1.05</v>
      </c>
      <c r="AE133" s="119">
        <f>AD133-AC133-AB133</f>
        <v>-1.0799999999999998</v>
      </c>
      <c r="AF133" s="124">
        <f t="shared" si="31"/>
        <v>-1.0799999999999998</v>
      </c>
      <c r="AG133" s="113" t="s">
        <v>65</v>
      </c>
      <c r="AH133" s="110"/>
      <c r="AI133" s="110"/>
      <c r="AJ133" s="110"/>
    </row>
    <row r="134" spans="1:33" s="3" customFormat="1" ht="11.25">
      <c r="A134" s="42">
        <v>100</v>
      </c>
      <c r="B134" s="48" t="s">
        <v>171</v>
      </c>
      <c r="C134" s="43" t="s">
        <v>5</v>
      </c>
      <c r="D134" s="43">
        <v>2.5</v>
      </c>
      <c r="E134" s="43">
        <v>2.5</v>
      </c>
      <c r="F134" s="45">
        <f t="shared" si="24"/>
        <v>1.4500000000000002</v>
      </c>
      <c r="G134" s="45">
        <v>0.91</v>
      </c>
      <c r="H134" s="45">
        <v>0.54</v>
      </c>
      <c r="I134" s="45">
        <v>0.953</v>
      </c>
      <c r="J134" s="45">
        <v>120</v>
      </c>
      <c r="K134" s="43">
        <f>F134-I134</f>
        <v>0.4970000000000002</v>
      </c>
      <c r="L134" s="43">
        <v>0</v>
      </c>
      <c r="M134" s="45">
        <v>2.63</v>
      </c>
      <c r="N134" s="43">
        <f>M134-L134-K134</f>
        <v>2.1329999999999996</v>
      </c>
      <c r="O134" s="92">
        <f t="shared" si="37"/>
        <v>2.1329999999999996</v>
      </c>
      <c r="P134" s="160" t="s">
        <v>66</v>
      </c>
      <c r="Q134" s="140"/>
      <c r="R134" s="42">
        <v>100</v>
      </c>
      <c r="S134" s="48" t="s">
        <v>171</v>
      </c>
      <c r="T134" s="50" t="s">
        <v>5</v>
      </c>
      <c r="U134" s="6"/>
      <c r="V134" s="51">
        <v>0.9870000000000001</v>
      </c>
      <c r="W134" s="75">
        <f t="shared" si="25"/>
        <v>2.4370000000000003</v>
      </c>
      <c r="X134" s="5"/>
      <c r="Y134" s="5"/>
      <c r="Z134" s="45">
        <v>0.953</v>
      </c>
      <c r="AA134" s="45">
        <v>120</v>
      </c>
      <c r="AB134" s="6">
        <f>W134-Z134</f>
        <v>1.4840000000000004</v>
      </c>
      <c r="AC134" s="6">
        <v>0</v>
      </c>
      <c r="AD134" s="58">
        <v>2.63</v>
      </c>
      <c r="AE134" s="22">
        <f>AD134-AC134-AB134</f>
        <v>1.1459999999999995</v>
      </c>
      <c r="AF134" s="20">
        <f t="shared" si="31"/>
        <v>1.1459999999999995</v>
      </c>
      <c r="AG134" s="58" t="s">
        <v>66</v>
      </c>
    </row>
    <row r="135" spans="1:33" s="3" customFormat="1" ht="11.25">
      <c r="A135" s="42">
        <v>101</v>
      </c>
      <c r="B135" s="48" t="s">
        <v>172</v>
      </c>
      <c r="C135" s="43" t="s">
        <v>17</v>
      </c>
      <c r="D135" s="43">
        <v>4</v>
      </c>
      <c r="E135" s="43">
        <v>4</v>
      </c>
      <c r="F135" s="45">
        <f t="shared" si="24"/>
        <v>0.62</v>
      </c>
      <c r="G135" s="45">
        <v>0.43</v>
      </c>
      <c r="H135" s="45">
        <v>0.19</v>
      </c>
      <c r="I135" s="45">
        <v>0.052</v>
      </c>
      <c r="J135" s="45">
        <v>120</v>
      </c>
      <c r="K135" s="43">
        <f>F135-I135</f>
        <v>0.568</v>
      </c>
      <c r="L135" s="43">
        <v>0</v>
      </c>
      <c r="M135" s="45">
        <v>4.2</v>
      </c>
      <c r="N135" s="43">
        <f>M135-L135-K135</f>
        <v>3.632</v>
      </c>
      <c r="O135" s="92">
        <f t="shared" si="37"/>
        <v>3.632</v>
      </c>
      <c r="P135" s="160" t="s">
        <v>66</v>
      </c>
      <c r="Q135" s="140"/>
      <c r="R135" s="42">
        <v>101</v>
      </c>
      <c r="S135" s="48" t="s">
        <v>172</v>
      </c>
      <c r="T135" s="50" t="s">
        <v>17</v>
      </c>
      <c r="U135" s="6"/>
      <c r="V135" s="51">
        <v>0.12500000000000006</v>
      </c>
      <c r="W135" s="75">
        <f t="shared" si="25"/>
        <v>0.7450000000000001</v>
      </c>
      <c r="X135" s="5"/>
      <c r="Y135" s="5"/>
      <c r="Z135" s="45">
        <v>0.052</v>
      </c>
      <c r="AA135" s="45">
        <v>120</v>
      </c>
      <c r="AB135" s="6">
        <f>W135-Z135</f>
        <v>0.6930000000000001</v>
      </c>
      <c r="AC135" s="6">
        <v>0</v>
      </c>
      <c r="AD135" s="58">
        <v>4.2</v>
      </c>
      <c r="AE135" s="22">
        <f>AD135-AC135-AB135</f>
        <v>3.507</v>
      </c>
      <c r="AF135" s="20">
        <f t="shared" si="31"/>
        <v>3.507</v>
      </c>
      <c r="AG135" s="58" t="s">
        <v>66</v>
      </c>
    </row>
    <row r="136" spans="1:34" s="3" customFormat="1" ht="11.25">
      <c r="A136" s="42">
        <v>102</v>
      </c>
      <c r="B136" s="48" t="s">
        <v>173</v>
      </c>
      <c r="C136" s="43" t="s">
        <v>7</v>
      </c>
      <c r="D136" s="43">
        <v>1.6</v>
      </c>
      <c r="E136" s="43">
        <v>1.6</v>
      </c>
      <c r="F136" s="45">
        <f t="shared" si="24"/>
        <v>1.1</v>
      </c>
      <c r="G136" s="45">
        <v>0.04</v>
      </c>
      <c r="H136" s="45">
        <v>1.06</v>
      </c>
      <c r="I136" s="45"/>
      <c r="J136" s="45"/>
      <c r="K136" s="43">
        <f>F136-I136</f>
        <v>1.1</v>
      </c>
      <c r="L136" s="43">
        <v>0</v>
      </c>
      <c r="M136" s="43">
        <v>1.68</v>
      </c>
      <c r="N136" s="43">
        <f>M136-L136-K136</f>
        <v>0.5799999999999998</v>
      </c>
      <c r="O136" s="92">
        <f t="shared" si="37"/>
        <v>0.5799999999999998</v>
      </c>
      <c r="P136" s="160" t="s">
        <v>66</v>
      </c>
      <c r="Q136" s="140"/>
      <c r="R136" s="125">
        <v>102</v>
      </c>
      <c r="S136" s="118" t="s">
        <v>173</v>
      </c>
      <c r="T136" s="112" t="s">
        <v>7</v>
      </c>
      <c r="U136" s="6"/>
      <c r="V136" s="120">
        <v>0.9591000000000003</v>
      </c>
      <c r="W136" s="116">
        <f t="shared" si="25"/>
        <v>2.0591000000000004</v>
      </c>
      <c r="X136" s="5"/>
      <c r="Y136" s="5"/>
      <c r="Z136" s="113"/>
      <c r="AA136" s="113"/>
      <c r="AB136" s="116">
        <f>W136-Z136</f>
        <v>2.0591000000000004</v>
      </c>
      <c r="AC136" s="112">
        <v>0</v>
      </c>
      <c r="AD136" s="112">
        <v>1.68</v>
      </c>
      <c r="AE136" s="126">
        <f>AD136-AC136-AB136</f>
        <v>-0.37910000000000044</v>
      </c>
      <c r="AF136" s="127">
        <f t="shared" si="31"/>
        <v>-0.37910000000000044</v>
      </c>
      <c r="AG136" s="113" t="s">
        <v>65</v>
      </c>
      <c r="AH136" s="110"/>
    </row>
    <row r="137" spans="1:36" s="114" customFormat="1" ht="11.25">
      <c r="A137" s="125">
        <v>103</v>
      </c>
      <c r="B137" s="118" t="s">
        <v>174</v>
      </c>
      <c r="C137" s="112">
        <v>2.5</v>
      </c>
      <c r="D137" s="43">
        <v>2.5</v>
      </c>
      <c r="E137" s="43"/>
      <c r="F137" s="113">
        <f t="shared" si="24"/>
        <v>1.2</v>
      </c>
      <c r="G137" s="45">
        <v>1.2</v>
      </c>
      <c r="H137" s="45"/>
      <c r="I137" s="113">
        <v>0.866</v>
      </c>
      <c r="J137" s="113" t="s">
        <v>64</v>
      </c>
      <c r="K137" s="112">
        <f>F137</f>
        <v>1.2</v>
      </c>
      <c r="L137" s="112">
        <v>0</v>
      </c>
      <c r="M137" s="112">
        <f>I137</f>
        <v>0.866</v>
      </c>
      <c r="N137" s="112">
        <f>M137-K137-L137</f>
        <v>-0.33399999999999996</v>
      </c>
      <c r="O137" s="112">
        <f t="shared" si="37"/>
        <v>-0.33399999999999996</v>
      </c>
      <c r="P137" s="161" t="s">
        <v>65</v>
      </c>
      <c r="Q137" s="140"/>
      <c r="R137" s="125">
        <v>103</v>
      </c>
      <c r="S137" s="118" t="s">
        <v>174</v>
      </c>
      <c r="T137" s="112">
        <v>2.5</v>
      </c>
      <c r="U137" s="6"/>
      <c r="V137" s="120">
        <v>0.9480000000000004</v>
      </c>
      <c r="W137" s="116">
        <f t="shared" si="25"/>
        <v>2.1480000000000006</v>
      </c>
      <c r="X137" s="5"/>
      <c r="Y137" s="5"/>
      <c r="Z137" s="113">
        <v>0.866</v>
      </c>
      <c r="AA137" s="113" t="s">
        <v>64</v>
      </c>
      <c r="AB137" s="112">
        <f>W137</f>
        <v>2.1480000000000006</v>
      </c>
      <c r="AC137" s="112">
        <v>0</v>
      </c>
      <c r="AD137" s="112">
        <f>Z137</f>
        <v>0.866</v>
      </c>
      <c r="AE137" s="116">
        <f>AD137-AB137-AC137</f>
        <v>-1.2820000000000005</v>
      </c>
      <c r="AF137" s="128">
        <f t="shared" si="31"/>
        <v>-1.2820000000000005</v>
      </c>
      <c r="AG137" s="113" t="s">
        <v>65</v>
      </c>
      <c r="AH137" s="110"/>
      <c r="AI137" s="110"/>
      <c r="AJ137" s="110"/>
    </row>
    <row r="138" spans="1:33" s="3" customFormat="1" ht="11.25">
      <c r="A138" s="42">
        <v>104</v>
      </c>
      <c r="B138" s="48" t="s">
        <v>175</v>
      </c>
      <c r="C138" s="43" t="s">
        <v>17</v>
      </c>
      <c r="D138" s="43">
        <v>4</v>
      </c>
      <c r="E138" s="43">
        <v>4</v>
      </c>
      <c r="F138" s="45">
        <f t="shared" si="24"/>
        <v>1.4700000000000002</v>
      </c>
      <c r="G138" s="45">
        <v>0.54</v>
      </c>
      <c r="H138" s="45">
        <v>0.93</v>
      </c>
      <c r="I138" s="45">
        <v>0.346</v>
      </c>
      <c r="J138" s="45">
        <v>120</v>
      </c>
      <c r="K138" s="43">
        <f aca="true" t="shared" si="38" ref="K138:K154">F138-I138</f>
        <v>1.124</v>
      </c>
      <c r="L138" s="43">
        <v>0</v>
      </c>
      <c r="M138" s="45">
        <v>4.2</v>
      </c>
      <c r="N138" s="43">
        <f aca="true" t="shared" si="39" ref="N138:N154">M138-L138-K138</f>
        <v>3.076</v>
      </c>
      <c r="O138" s="92">
        <f t="shared" si="37"/>
        <v>3.076</v>
      </c>
      <c r="P138" s="160" t="s">
        <v>66</v>
      </c>
      <c r="Q138" s="140"/>
      <c r="R138" s="42">
        <v>104</v>
      </c>
      <c r="S138" s="48" t="s">
        <v>175</v>
      </c>
      <c r="T138" s="50" t="s">
        <v>17</v>
      </c>
      <c r="U138" s="6"/>
      <c r="V138" s="51">
        <v>0.3870000000000002</v>
      </c>
      <c r="W138" s="75">
        <f t="shared" si="25"/>
        <v>1.8570000000000004</v>
      </c>
      <c r="X138" s="5"/>
      <c r="Y138" s="5"/>
      <c r="Z138" s="45">
        <v>0.346</v>
      </c>
      <c r="AA138" s="45">
        <v>120</v>
      </c>
      <c r="AB138" s="5">
        <f aca="true" t="shared" si="40" ref="AB138:AB197">W138-Z138</f>
        <v>1.5110000000000006</v>
      </c>
      <c r="AC138" s="6">
        <v>0</v>
      </c>
      <c r="AD138" s="58">
        <v>4.2</v>
      </c>
      <c r="AE138" s="23">
        <f aca="true" t="shared" si="41" ref="AE138:AE152">AD138-AC138-AB138</f>
        <v>2.6889999999999996</v>
      </c>
      <c r="AF138" s="19">
        <f t="shared" si="31"/>
        <v>2.6889999999999996</v>
      </c>
      <c r="AG138" s="58" t="s">
        <v>66</v>
      </c>
    </row>
    <row r="139" spans="1:33" s="3" customFormat="1" ht="11.25">
      <c r="A139" s="42">
        <v>105</v>
      </c>
      <c r="B139" s="48" t="s">
        <v>176</v>
      </c>
      <c r="C139" s="43" t="s">
        <v>5</v>
      </c>
      <c r="D139" s="43">
        <v>2.5</v>
      </c>
      <c r="E139" s="43">
        <v>2.5</v>
      </c>
      <c r="F139" s="45">
        <f t="shared" si="24"/>
        <v>0.4</v>
      </c>
      <c r="G139" s="45">
        <v>0.31</v>
      </c>
      <c r="H139" s="45">
        <v>0.09</v>
      </c>
      <c r="I139" s="45">
        <v>0.052</v>
      </c>
      <c r="J139" s="45">
        <v>120</v>
      </c>
      <c r="K139" s="43">
        <f t="shared" si="38"/>
        <v>0.34800000000000003</v>
      </c>
      <c r="L139" s="43">
        <v>0</v>
      </c>
      <c r="M139" s="45">
        <v>2.63</v>
      </c>
      <c r="N139" s="43">
        <f t="shared" si="39"/>
        <v>2.282</v>
      </c>
      <c r="O139" s="92">
        <f t="shared" si="37"/>
        <v>2.282</v>
      </c>
      <c r="P139" s="160" t="s">
        <v>66</v>
      </c>
      <c r="Q139" s="140"/>
      <c r="R139" s="42">
        <v>105</v>
      </c>
      <c r="S139" s="48" t="s">
        <v>176</v>
      </c>
      <c r="T139" s="50" t="s">
        <v>5</v>
      </c>
      <c r="U139" s="6"/>
      <c r="V139" s="51">
        <v>0.034</v>
      </c>
      <c r="W139" s="75">
        <f t="shared" si="25"/>
        <v>0.43400000000000005</v>
      </c>
      <c r="X139" s="5"/>
      <c r="Y139" s="5"/>
      <c r="Z139" s="45">
        <v>0.052</v>
      </c>
      <c r="AA139" s="45">
        <v>120</v>
      </c>
      <c r="AB139" s="6">
        <f t="shared" si="40"/>
        <v>0.38200000000000006</v>
      </c>
      <c r="AC139" s="6">
        <v>0</v>
      </c>
      <c r="AD139" s="58">
        <v>2.63</v>
      </c>
      <c r="AE139" s="22">
        <f t="shared" si="41"/>
        <v>2.2479999999999998</v>
      </c>
      <c r="AF139" s="10">
        <f t="shared" si="31"/>
        <v>2.2479999999999998</v>
      </c>
      <c r="AG139" s="58" t="s">
        <v>66</v>
      </c>
    </row>
    <row r="140" spans="1:33" s="3" customFormat="1" ht="11.25">
      <c r="A140" s="42">
        <v>106</v>
      </c>
      <c r="B140" s="48" t="s">
        <v>177</v>
      </c>
      <c r="C140" s="43" t="s">
        <v>5</v>
      </c>
      <c r="D140" s="43">
        <v>2.5</v>
      </c>
      <c r="E140" s="43">
        <v>2.5</v>
      </c>
      <c r="F140" s="45">
        <f t="shared" si="24"/>
        <v>0.85</v>
      </c>
      <c r="G140" s="45">
        <v>0.13</v>
      </c>
      <c r="H140" s="45">
        <v>0.72</v>
      </c>
      <c r="I140" s="45"/>
      <c r="J140" s="45"/>
      <c r="K140" s="43">
        <f t="shared" si="38"/>
        <v>0.85</v>
      </c>
      <c r="L140" s="43">
        <v>0</v>
      </c>
      <c r="M140" s="45">
        <v>2.63</v>
      </c>
      <c r="N140" s="43">
        <f t="shared" si="39"/>
        <v>1.7799999999999998</v>
      </c>
      <c r="O140" s="92">
        <f t="shared" si="37"/>
        <v>1.7799999999999998</v>
      </c>
      <c r="P140" s="160" t="s">
        <v>66</v>
      </c>
      <c r="Q140" s="140"/>
      <c r="R140" s="42">
        <v>106</v>
      </c>
      <c r="S140" s="48" t="s">
        <v>177</v>
      </c>
      <c r="T140" s="50" t="s">
        <v>5</v>
      </c>
      <c r="U140" s="6"/>
      <c r="V140" s="51">
        <v>0.8400000000000001</v>
      </c>
      <c r="W140" s="75">
        <f t="shared" si="25"/>
        <v>1.69</v>
      </c>
      <c r="X140" s="5"/>
      <c r="Y140" s="5"/>
      <c r="Z140" s="45"/>
      <c r="AA140" s="45"/>
      <c r="AB140" s="6">
        <f t="shared" si="40"/>
        <v>1.69</v>
      </c>
      <c r="AC140" s="6">
        <v>0</v>
      </c>
      <c r="AD140" s="58">
        <v>2.63</v>
      </c>
      <c r="AE140" s="22">
        <f t="shared" si="41"/>
        <v>0.94</v>
      </c>
      <c r="AF140" s="19">
        <f t="shared" si="31"/>
        <v>0.94</v>
      </c>
      <c r="AG140" s="58" t="s">
        <v>66</v>
      </c>
    </row>
    <row r="141" spans="1:33" s="3" customFormat="1" ht="11.25">
      <c r="A141" s="42">
        <v>107</v>
      </c>
      <c r="B141" s="48" t="s">
        <v>178</v>
      </c>
      <c r="C141" s="43" t="s">
        <v>5</v>
      </c>
      <c r="D141" s="43">
        <v>2.5</v>
      </c>
      <c r="E141" s="43">
        <v>2.5</v>
      </c>
      <c r="F141" s="45">
        <f t="shared" si="24"/>
        <v>0.38</v>
      </c>
      <c r="G141" s="45">
        <v>0.19</v>
      </c>
      <c r="H141" s="45">
        <v>0.19</v>
      </c>
      <c r="I141" s="45"/>
      <c r="J141" s="45"/>
      <c r="K141" s="43">
        <f t="shared" si="38"/>
        <v>0.38</v>
      </c>
      <c r="L141" s="43">
        <v>0</v>
      </c>
      <c r="M141" s="45">
        <v>2.63</v>
      </c>
      <c r="N141" s="43">
        <f t="shared" si="39"/>
        <v>2.25</v>
      </c>
      <c r="O141" s="92">
        <f t="shared" si="37"/>
        <v>2.25</v>
      </c>
      <c r="P141" s="160" t="s">
        <v>66</v>
      </c>
      <c r="Q141" s="140"/>
      <c r="R141" s="42">
        <v>107</v>
      </c>
      <c r="S141" s="48" t="s">
        <v>178</v>
      </c>
      <c r="T141" s="50" t="s">
        <v>5</v>
      </c>
      <c r="U141" s="6"/>
      <c r="V141" s="51">
        <v>0.199</v>
      </c>
      <c r="W141" s="75">
        <f t="shared" si="25"/>
        <v>0.579</v>
      </c>
      <c r="X141" s="5"/>
      <c r="Y141" s="5"/>
      <c r="Z141" s="45"/>
      <c r="AA141" s="45"/>
      <c r="AB141" s="6">
        <f t="shared" si="40"/>
        <v>0.579</v>
      </c>
      <c r="AC141" s="6">
        <v>0</v>
      </c>
      <c r="AD141" s="58">
        <v>2.63</v>
      </c>
      <c r="AE141" s="22">
        <f t="shared" si="41"/>
        <v>2.051</v>
      </c>
      <c r="AF141" s="20">
        <f t="shared" si="31"/>
        <v>2.051</v>
      </c>
      <c r="AG141" s="58" t="s">
        <v>66</v>
      </c>
    </row>
    <row r="142" spans="1:33" s="3" customFormat="1" ht="11.25">
      <c r="A142" s="42">
        <v>108</v>
      </c>
      <c r="B142" s="48" t="s">
        <v>179</v>
      </c>
      <c r="C142" s="43" t="s">
        <v>5</v>
      </c>
      <c r="D142" s="43">
        <v>2.5</v>
      </c>
      <c r="E142" s="43">
        <v>2.5</v>
      </c>
      <c r="F142" s="45">
        <f t="shared" si="24"/>
        <v>1.1099999999999999</v>
      </c>
      <c r="G142" s="45">
        <v>0.57</v>
      </c>
      <c r="H142" s="45">
        <v>0.54</v>
      </c>
      <c r="I142" s="45">
        <v>0.242</v>
      </c>
      <c r="J142" s="45">
        <v>120</v>
      </c>
      <c r="K142" s="43">
        <f t="shared" si="38"/>
        <v>0.8679999999999999</v>
      </c>
      <c r="L142" s="43">
        <v>0</v>
      </c>
      <c r="M142" s="45">
        <v>2.63</v>
      </c>
      <c r="N142" s="43">
        <f t="shared" si="39"/>
        <v>1.762</v>
      </c>
      <c r="O142" s="92">
        <f t="shared" si="37"/>
        <v>1.762</v>
      </c>
      <c r="P142" s="160" t="s">
        <v>66</v>
      </c>
      <c r="Q142" s="140"/>
      <c r="R142" s="42">
        <v>108</v>
      </c>
      <c r="S142" s="48" t="s">
        <v>179</v>
      </c>
      <c r="T142" s="50" t="s">
        <v>5</v>
      </c>
      <c r="U142" s="6"/>
      <c r="V142" s="51">
        <v>0.04699999999999999</v>
      </c>
      <c r="W142" s="75">
        <f t="shared" si="25"/>
        <v>1.1569999999999998</v>
      </c>
      <c r="X142" s="5"/>
      <c r="Y142" s="5"/>
      <c r="Z142" s="45">
        <v>0.242</v>
      </c>
      <c r="AA142" s="45">
        <v>120</v>
      </c>
      <c r="AB142" s="6">
        <f t="shared" si="40"/>
        <v>0.9149999999999998</v>
      </c>
      <c r="AC142" s="6">
        <v>0</v>
      </c>
      <c r="AD142" s="58">
        <v>2.63</v>
      </c>
      <c r="AE142" s="22">
        <f t="shared" si="41"/>
        <v>1.715</v>
      </c>
      <c r="AF142" s="20">
        <f t="shared" si="31"/>
        <v>1.715</v>
      </c>
      <c r="AG142" s="58" t="s">
        <v>66</v>
      </c>
    </row>
    <row r="143" spans="1:33" s="3" customFormat="1" ht="11.25">
      <c r="A143" s="42">
        <v>109</v>
      </c>
      <c r="B143" s="48" t="s">
        <v>180</v>
      </c>
      <c r="C143" s="43" t="s">
        <v>4</v>
      </c>
      <c r="D143" s="43">
        <v>10</v>
      </c>
      <c r="E143" s="43">
        <v>10</v>
      </c>
      <c r="F143" s="45">
        <f aca="true" t="shared" si="42" ref="F143:F209">G143+H143</f>
        <v>1.9300000000000002</v>
      </c>
      <c r="G143" s="45">
        <v>0.85</v>
      </c>
      <c r="H143" s="45">
        <v>1.08</v>
      </c>
      <c r="I143" s="45"/>
      <c r="J143" s="45"/>
      <c r="K143" s="43">
        <f t="shared" si="38"/>
        <v>1.9300000000000002</v>
      </c>
      <c r="L143" s="43">
        <v>0</v>
      </c>
      <c r="M143" s="45">
        <v>10.5</v>
      </c>
      <c r="N143" s="43">
        <f t="shared" si="39"/>
        <v>8.57</v>
      </c>
      <c r="O143" s="92">
        <f t="shared" si="37"/>
        <v>8.57</v>
      </c>
      <c r="P143" s="160" t="s">
        <v>66</v>
      </c>
      <c r="Q143" s="140"/>
      <c r="R143" s="42">
        <v>109</v>
      </c>
      <c r="S143" s="48" t="s">
        <v>180</v>
      </c>
      <c r="T143" s="50" t="s">
        <v>4</v>
      </c>
      <c r="U143" s="6"/>
      <c r="V143" s="51">
        <v>0</v>
      </c>
      <c r="W143" s="75">
        <f t="shared" si="25"/>
        <v>1.9300000000000002</v>
      </c>
      <c r="X143" s="5"/>
      <c r="Y143" s="5"/>
      <c r="Z143" s="45"/>
      <c r="AA143" s="45"/>
      <c r="AB143" s="6">
        <f t="shared" si="40"/>
        <v>1.9300000000000002</v>
      </c>
      <c r="AC143" s="6">
        <v>0</v>
      </c>
      <c r="AD143" s="58">
        <v>10.5</v>
      </c>
      <c r="AE143" s="22">
        <f t="shared" si="41"/>
        <v>8.57</v>
      </c>
      <c r="AF143" s="10">
        <f t="shared" si="31"/>
        <v>8.57</v>
      </c>
      <c r="AG143" s="58" t="s">
        <v>66</v>
      </c>
    </row>
    <row r="144" spans="1:36" s="114" customFormat="1" ht="11.25">
      <c r="A144" s="125">
        <v>110</v>
      </c>
      <c r="B144" s="129" t="s">
        <v>181</v>
      </c>
      <c r="C144" s="112" t="s">
        <v>4</v>
      </c>
      <c r="D144" s="43">
        <v>10</v>
      </c>
      <c r="E144" s="43">
        <v>10</v>
      </c>
      <c r="F144" s="113">
        <f t="shared" si="42"/>
        <v>10.7</v>
      </c>
      <c r="G144" s="45">
        <v>6.51</v>
      </c>
      <c r="H144" s="45">
        <v>4.19</v>
      </c>
      <c r="I144" s="113"/>
      <c r="J144" s="113"/>
      <c r="K144" s="112">
        <f t="shared" si="38"/>
        <v>10.7</v>
      </c>
      <c r="L144" s="112">
        <v>0</v>
      </c>
      <c r="M144" s="113">
        <v>10.5</v>
      </c>
      <c r="N144" s="112">
        <f t="shared" si="39"/>
        <v>-0.1999999999999993</v>
      </c>
      <c r="O144" s="119">
        <f t="shared" si="37"/>
        <v>-0.1999999999999993</v>
      </c>
      <c r="P144" s="161" t="s">
        <v>65</v>
      </c>
      <c r="Q144" s="140"/>
      <c r="R144" s="125">
        <v>110</v>
      </c>
      <c r="S144" s="129" t="s">
        <v>181</v>
      </c>
      <c r="T144" s="112" t="s">
        <v>4</v>
      </c>
      <c r="U144" s="6"/>
      <c r="V144" s="120">
        <v>0.0684</v>
      </c>
      <c r="W144" s="116">
        <f t="shared" si="25"/>
        <v>10.7684</v>
      </c>
      <c r="X144" s="5"/>
      <c r="Y144" s="5"/>
      <c r="Z144" s="113"/>
      <c r="AA144" s="113"/>
      <c r="AB144" s="116">
        <f>W144-Z144</f>
        <v>10.7684</v>
      </c>
      <c r="AC144" s="112">
        <v>0</v>
      </c>
      <c r="AD144" s="113">
        <v>10.5</v>
      </c>
      <c r="AE144" s="119">
        <f t="shared" si="41"/>
        <v>-0.26839999999999975</v>
      </c>
      <c r="AF144" s="124">
        <f t="shared" si="31"/>
        <v>-0.26839999999999975</v>
      </c>
      <c r="AG144" s="113" t="s">
        <v>65</v>
      </c>
      <c r="AH144" s="110"/>
      <c r="AI144" s="110"/>
      <c r="AJ144" s="110"/>
    </row>
    <row r="145" spans="1:33" s="3" customFormat="1" ht="11.25">
      <c r="A145" s="96">
        <v>111</v>
      </c>
      <c r="B145" s="83" t="s">
        <v>182</v>
      </c>
      <c r="C145" s="86" t="s">
        <v>11</v>
      </c>
      <c r="D145" s="86">
        <v>25</v>
      </c>
      <c r="E145" s="86">
        <v>25</v>
      </c>
      <c r="F145" s="45">
        <f t="shared" si="42"/>
        <v>18.25</v>
      </c>
      <c r="G145" s="45">
        <v>11.44</v>
      </c>
      <c r="H145" s="45">
        <v>6.81</v>
      </c>
      <c r="I145" s="45"/>
      <c r="J145" s="45"/>
      <c r="K145" s="43">
        <f>F145-I145</f>
        <v>18.25</v>
      </c>
      <c r="L145" s="43">
        <v>0</v>
      </c>
      <c r="M145" s="45">
        <v>26.25</v>
      </c>
      <c r="N145" s="43">
        <f>M145-L145-K145</f>
        <v>8</v>
      </c>
      <c r="O145" s="92">
        <f t="shared" si="37"/>
        <v>8</v>
      </c>
      <c r="P145" s="160" t="s">
        <v>66</v>
      </c>
      <c r="Q145" s="140"/>
      <c r="R145" s="96">
        <v>111</v>
      </c>
      <c r="S145" s="83" t="s">
        <v>182</v>
      </c>
      <c r="T145" s="50" t="s">
        <v>11</v>
      </c>
      <c r="U145" s="9"/>
      <c r="V145" s="51">
        <v>0.17300000000000004</v>
      </c>
      <c r="W145" s="75">
        <f t="shared" si="25"/>
        <v>18.423000000000002</v>
      </c>
      <c r="X145" s="5"/>
      <c r="Y145" s="5"/>
      <c r="Z145" s="45"/>
      <c r="AA145" s="45"/>
      <c r="AB145" s="5">
        <f>W145-Z145</f>
        <v>18.423000000000002</v>
      </c>
      <c r="AC145" s="6">
        <v>0</v>
      </c>
      <c r="AD145" s="58">
        <v>26.25</v>
      </c>
      <c r="AE145" s="12">
        <f>AD145-AC145-AB145</f>
        <v>7.826999999999998</v>
      </c>
      <c r="AF145" s="20">
        <f t="shared" si="31"/>
        <v>7.826999999999998</v>
      </c>
      <c r="AG145" s="58" t="s">
        <v>66</v>
      </c>
    </row>
    <row r="146" spans="1:33" s="3" customFormat="1" ht="22.5">
      <c r="A146" s="96">
        <v>112</v>
      </c>
      <c r="B146" s="83" t="s">
        <v>183</v>
      </c>
      <c r="C146" s="86" t="s">
        <v>8</v>
      </c>
      <c r="D146" s="86">
        <v>6.3</v>
      </c>
      <c r="E146" s="86">
        <v>6.3</v>
      </c>
      <c r="F146" s="45">
        <f t="shared" si="42"/>
        <v>1.2000000000000002</v>
      </c>
      <c r="G146" s="45">
        <v>0.93</v>
      </c>
      <c r="H146" s="45">
        <v>0.27</v>
      </c>
      <c r="I146" s="45"/>
      <c r="J146" s="45"/>
      <c r="K146" s="43">
        <f t="shared" si="38"/>
        <v>1.2000000000000002</v>
      </c>
      <c r="L146" s="43">
        <v>0</v>
      </c>
      <c r="M146" s="45">
        <v>6.62</v>
      </c>
      <c r="N146" s="43">
        <f t="shared" si="39"/>
        <v>5.42</v>
      </c>
      <c r="O146" s="92">
        <f t="shared" si="37"/>
        <v>5.42</v>
      </c>
      <c r="P146" s="160" t="s">
        <v>66</v>
      </c>
      <c r="Q146" s="140"/>
      <c r="R146" s="96">
        <v>112</v>
      </c>
      <c r="S146" s="83" t="s">
        <v>183</v>
      </c>
      <c r="T146" s="57" t="s">
        <v>8</v>
      </c>
      <c r="U146" s="9"/>
      <c r="V146" s="51">
        <v>0</v>
      </c>
      <c r="W146" s="75">
        <f t="shared" si="25"/>
        <v>1.2000000000000002</v>
      </c>
      <c r="X146" s="5"/>
      <c r="Y146" s="5"/>
      <c r="Z146" s="45"/>
      <c r="AA146" s="45"/>
      <c r="AB146" s="6">
        <f t="shared" si="40"/>
        <v>1.2000000000000002</v>
      </c>
      <c r="AC146" s="6">
        <v>0</v>
      </c>
      <c r="AD146" s="58">
        <v>6.62</v>
      </c>
      <c r="AE146" s="22">
        <f t="shared" si="41"/>
        <v>5.42</v>
      </c>
      <c r="AF146" s="20">
        <f t="shared" si="31"/>
        <v>5.42</v>
      </c>
      <c r="AG146" s="58" t="s">
        <v>66</v>
      </c>
    </row>
    <row r="147" spans="1:33" s="3" customFormat="1" ht="11.25">
      <c r="A147" s="96">
        <v>113</v>
      </c>
      <c r="B147" s="83" t="s">
        <v>184</v>
      </c>
      <c r="C147" s="86" t="s">
        <v>8</v>
      </c>
      <c r="D147" s="86">
        <v>6.3</v>
      </c>
      <c r="E147" s="86">
        <v>6.3</v>
      </c>
      <c r="F147" s="45">
        <f t="shared" si="42"/>
        <v>2.36</v>
      </c>
      <c r="G147" s="45">
        <v>0.94</v>
      </c>
      <c r="H147" s="45">
        <v>1.42</v>
      </c>
      <c r="I147" s="45">
        <v>0.069</v>
      </c>
      <c r="J147" s="45">
        <v>120</v>
      </c>
      <c r="K147" s="43">
        <f t="shared" si="38"/>
        <v>2.291</v>
      </c>
      <c r="L147" s="43">
        <v>0</v>
      </c>
      <c r="M147" s="45">
        <v>6.62</v>
      </c>
      <c r="N147" s="43">
        <f t="shared" si="39"/>
        <v>4.329000000000001</v>
      </c>
      <c r="O147" s="92">
        <f t="shared" si="37"/>
        <v>4.329000000000001</v>
      </c>
      <c r="P147" s="160" t="s">
        <v>66</v>
      </c>
      <c r="Q147" s="140"/>
      <c r="R147" s="96">
        <v>113</v>
      </c>
      <c r="S147" s="83" t="s">
        <v>184</v>
      </c>
      <c r="T147" s="57" t="s">
        <v>8</v>
      </c>
      <c r="U147" s="9"/>
      <c r="V147" s="51">
        <v>0.012</v>
      </c>
      <c r="W147" s="75">
        <f t="shared" si="25"/>
        <v>2.372</v>
      </c>
      <c r="X147" s="5"/>
      <c r="Y147" s="5"/>
      <c r="Z147" s="45">
        <v>0.069</v>
      </c>
      <c r="AA147" s="45">
        <v>120</v>
      </c>
      <c r="AB147" s="6">
        <f t="shared" si="40"/>
        <v>2.303</v>
      </c>
      <c r="AC147" s="6">
        <v>0</v>
      </c>
      <c r="AD147" s="58">
        <v>6.62</v>
      </c>
      <c r="AE147" s="22">
        <f t="shared" si="41"/>
        <v>4.317</v>
      </c>
      <c r="AF147" s="19">
        <f t="shared" si="31"/>
        <v>4.317</v>
      </c>
      <c r="AG147" s="58" t="s">
        <v>66</v>
      </c>
    </row>
    <row r="148" spans="1:33" s="3" customFormat="1" ht="11.25">
      <c r="A148" s="96">
        <v>114</v>
      </c>
      <c r="B148" s="83" t="s">
        <v>185</v>
      </c>
      <c r="C148" s="86" t="s">
        <v>11</v>
      </c>
      <c r="D148" s="86">
        <v>25</v>
      </c>
      <c r="E148" s="86">
        <v>25</v>
      </c>
      <c r="F148" s="45">
        <f t="shared" si="42"/>
        <v>20.03</v>
      </c>
      <c r="G148" s="45">
        <v>10.89</v>
      </c>
      <c r="H148" s="45">
        <v>9.14</v>
      </c>
      <c r="I148" s="45"/>
      <c r="J148" s="45"/>
      <c r="K148" s="43">
        <f t="shared" si="38"/>
        <v>20.03</v>
      </c>
      <c r="L148" s="43">
        <v>0</v>
      </c>
      <c r="M148" s="45">
        <v>26.25</v>
      </c>
      <c r="N148" s="43">
        <f t="shared" si="39"/>
        <v>6.219999999999999</v>
      </c>
      <c r="O148" s="92">
        <f t="shared" si="37"/>
        <v>6.219999999999999</v>
      </c>
      <c r="P148" s="160" t="s">
        <v>66</v>
      </c>
      <c r="Q148" s="140"/>
      <c r="R148" s="96">
        <v>114</v>
      </c>
      <c r="S148" s="83" t="s">
        <v>185</v>
      </c>
      <c r="T148" s="57" t="s">
        <v>11</v>
      </c>
      <c r="U148" s="9"/>
      <c r="V148" s="51">
        <v>0.16466</v>
      </c>
      <c r="W148" s="75">
        <f t="shared" si="25"/>
        <v>20.194660000000002</v>
      </c>
      <c r="X148" s="5"/>
      <c r="Y148" s="5"/>
      <c r="Z148" s="45"/>
      <c r="AA148" s="45"/>
      <c r="AB148" s="5">
        <f t="shared" si="40"/>
        <v>20.194660000000002</v>
      </c>
      <c r="AC148" s="6">
        <v>0</v>
      </c>
      <c r="AD148" s="58">
        <v>26.25</v>
      </c>
      <c r="AE148" s="23">
        <f t="shared" si="41"/>
        <v>6.0553399999999975</v>
      </c>
      <c r="AF148" s="19">
        <f t="shared" si="31"/>
        <v>6.0553399999999975</v>
      </c>
      <c r="AG148" s="58" t="s">
        <v>66</v>
      </c>
    </row>
    <row r="149" spans="1:33" s="3" customFormat="1" ht="11.25">
      <c r="A149" s="96">
        <v>115</v>
      </c>
      <c r="B149" s="83" t="s">
        <v>186</v>
      </c>
      <c r="C149" s="86" t="s">
        <v>4</v>
      </c>
      <c r="D149" s="86">
        <v>10</v>
      </c>
      <c r="E149" s="86">
        <v>10</v>
      </c>
      <c r="F149" s="45">
        <f t="shared" si="42"/>
        <v>5.390000000000001</v>
      </c>
      <c r="G149" s="45">
        <v>3.49</v>
      </c>
      <c r="H149" s="45">
        <v>1.9</v>
      </c>
      <c r="I149" s="45">
        <v>0.26</v>
      </c>
      <c r="J149" s="45">
        <v>120</v>
      </c>
      <c r="K149" s="43">
        <f t="shared" si="38"/>
        <v>5.130000000000001</v>
      </c>
      <c r="L149" s="43">
        <v>0</v>
      </c>
      <c r="M149" s="45">
        <v>10.5</v>
      </c>
      <c r="N149" s="43">
        <f t="shared" si="39"/>
        <v>5.369999999999999</v>
      </c>
      <c r="O149" s="92">
        <f t="shared" si="37"/>
        <v>5.369999999999999</v>
      </c>
      <c r="P149" s="160" t="s">
        <v>66</v>
      </c>
      <c r="Q149" s="140"/>
      <c r="R149" s="96">
        <v>115</v>
      </c>
      <c r="S149" s="83" t="s">
        <v>186</v>
      </c>
      <c r="T149" s="57" t="s">
        <v>4</v>
      </c>
      <c r="U149" s="9"/>
      <c r="V149" s="51">
        <v>0.2800000000000001</v>
      </c>
      <c r="W149" s="75">
        <f t="shared" si="25"/>
        <v>5.670000000000001</v>
      </c>
      <c r="X149" s="5"/>
      <c r="Y149" s="5"/>
      <c r="Z149" s="45">
        <v>0.26</v>
      </c>
      <c r="AA149" s="45">
        <v>120</v>
      </c>
      <c r="AB149" s="6">
        <f t="shared" si="40"/>
        <v>5.410000000000001</v>
      </c>
      <c r="AC149" s="6">
        <v>0</v>
      </c>
      <c r="AD149" s="58">
        <v>10.5</v>
      </c>
      <c r="AE149" s="22">
        <f t="shared" si="41"/>
        <v>5.089999999999999</v>
      </c>
      <c r="AF149" s="19">
        <f t="shared" si="31"/>
        <v>5.089999999999999</v>
      </c>
      <c r="AG149" s="58" t="s">
        <v>66</v>
      </c>
    </row>
    <row r="150" spans="1:33" s="3" customFormat="1" ht="22.5">
      <c r="A150" s="96">
        <v>116</v>
      </c>
      <c r="B150" s="83" t="s">
        <v>187</v>
      </c>
      <c r="C150" s="86" t="s">
        <v>9</v>
      </c>
      <c r="D150" s="86">
        <v>16</v>
      </c>
      <c r="E150" s="86">
        <v>16</v>
      </c>
      <c r="F150" s="45">
        <f t="shared" si="42"/>
        <v>7.76</v>
      </c>
      <c r="G150" s="45">
        <v>3.14</v>
      </c>
      <c r="H150" s="45">
        <v>4.62</v>
      </c>
      <c r="I150" s="45"/>
      <c r="J150" s="45"/>
      <c r="K150" s="43">
        <f t="shared" si="38"/>
        <v>7.76</v>
      </c>
      <c r="L150" s="43">
        <v>0</v>
      </c>
      <c r="M150" s="45">
        <v>16.8</v>
      </c>
      <c r="N150" s="43">
        <f t="shared" si="39"/>
        <v>9.040000000000001</v>
      </c>
      <c r="O150" s="92">
        <f t="shared" si="37"/>
        <v>9.040000000000001</v>
      </c>
      <c r="P150" s="160" t="s">
        <v>66</v>
      </c>
      <c r="Q150" s="140"/>
      <c r="R150" s="96">
        <v>116</v>
      </c>
      <c r="S150" s="83" t="s">
        <v>187</v>
      </c>
      <c r="T150" s="57" t="s">
        <v>9</v>
      </c>
      <c r="U150" s="9"/>
      <c r="V150" s="51">
        <v>0.06</v>
      </c>
      <c r="W150" s="75">
        <f t="shared" si="25"/>
        <v>7.819999999999999</v>
      </c>
      <c r="X150" s="5"/>
      <c r="Y150" s="5"/>
      <c r="Z150" s="45"/>
      <c r="AA150" s="45"/>
      <c r="AB150" s="5">
        <f t="shared" si="40"/>
        <v>7.819999999999999</v>
      </c>
      <c r="AC150" s="6">
        <v>0</v>
      </c>
      <c r="AD150" s="58">
        <v>16.8</v>
      </c>
      <c r="AE150" s="23">
        <f t="shared" si="41"/>
        <v>8.98</v>
      </c>
      <c r="AF150" s="19">
        <f t="shared" si="31"/>
        <v>8.98</v>
      </c>
      <c r="AG150" s="58" t="s">
        <v>66</v>
      </c>
    </row>
    <row r="151" spans="1:33" s="3" customFormat="1" ht="22.5">
      <c r="A151" s="96">
        <v>117</v>
      </c>
      <c r="B151" s="83" t="s">
        <v>188</v>
      </c>
      <c r="C151" s="86" t="s">
        <v>16</v>
      </c>
      <c r="D151" s="86">
        <v>63</v>
      </c>
      <c r="E151" s="86">
        <v>63</v>
      </c>
      <c r="F151" s="45">
        <f t="shared" si="42"/>
        <v>27.9</v>
      </c>
      <c r="G151" s="45">
        <v>14.65</v>
      </c>
      <c r="H151" s="45">
        <v>13.25</v>
      </c>
      <c r="I151" s="45"/>
      <c r="J151" s="45"/>
      <c r="K151" s="43">
        <f t="shared" si="38"/>
        <v>27.9</v>
      </c>
      <c r="L151" s="43">
        <v>0</v>
      </c>
      <c r="M151" s="45">
        <v>66.15</v>
      </c>
      <c r="N151" s="43">
        <f t="shared" si="39"/>
        <v>38.25000000000001</v>
      </c>
      <c r="O151" s="92">
        <f t="shared" si="37"/>
        <v>38.25000000000001</v>
      </c>
      <c r="P151" s="160" t="s">
        <v>66</v>
      </c>
      <c r="Q151" s="140"/>
      <c r="R151" s="96">
        <v>117</v>
      </c>
      <c r="S151" s="83" t="s">
        <v>188</v>
      </c>
      <c r="T151" s="57" t="s">
        <v>16</v>
      </c>
      <c r="U151" s="9"/>
      <c r="V151" s="51">
        <v>1.2415000000000003</v>
      </c>
      <c r="W151" s="75">
        <f t="shared" si="25"/>
        <v>29.1415</v>
      </c>
      <c r="X151" s="5"/>
      <c r="Y151" s="5"/>
      <c r="Z151" s="45"/>
      <c r="AA151" s="45"/>
      <c r="AB151" s="5">
        <f t="shared" si="40"/>
        <v>29.1415</v>
      </c>
      <c r="AC151" s="6">
        <v>0</v>
      </c>
      <c r="AD151" s="58">
        <v>66.15</v>
      </c>
      <c r="AE151" s="23">
        <f t="shared" si="41"/>
        <v>37.008500000000005</v>
      </c>
      <c r="AF151" s="19">
        <f t="shared" si="31"/>
        <v>37.008500000000005</v>
      </c>
      <c r="AG151" s="58" t="s">
        <v>66</v>
      </c>
    </row>
    <row r="152" spans="1:33" s="3" customFormat="1" ht="22.5">
      <c r="A152" s="179">
        <v>118</v>
      </c>
      <c r="B152" s="83" t="s">
        <v>189</v>
      </c>
      <c r="C152" s="86" t="s">
        <v>14</v>
      </c>
      <c r="D152" s="86">
        <v>40</v>
      </c>
      <c r="E152" s="86">
        <v>40</v>
      </c>
      <c r="F152" s="45">
        <f>F153+F154</f>
        <v>10.75</v>
      </c>
      <c r="G152" s="45"/>
      <c r="H152" s="45"/>
      <c r="I152" s="45"/>
      <c r="J152" s="45"/>
      <c r="K152" s="91">
        <f t="shared" si="38"/>
        <v>10.75</v>
      </c>
      <c r="L152" s="43">
        <v>0</v>
      </c>
      <c r="M152" s="43">
        <v>42</v>
      </c>
      <c r="N152" s="43">
        <f t="shared" si="39"/>
        <v>31.25</v>
      </c>
      <c r="O152" s="195">
        <f>MIN(N152:N154)</f>
        <v>31.25</v>
      </c>
      <c r="P152" s="198" t="s">
        <v>66</v>
      </c>
      <c r="Q152" s="140"/>
      <c r="R152" s="179">
        <v>118</v>
      </c>
      <c r="S152" s="83" t="s">
        <v>189</v>
      </c>
      <c r="T152" s="57" t="s">
        <v>14</v>
      </c>
      <c r="U152" s="9"/>
      <c r="V152" s="81"/>
      <c r="W152" s="75">
        <f>W153+W154</f>
        <v>10.881</v>
      </c>
      <c r="X152" s="5"/>
      <c r="Y152" s="5"/>
      <c r="Z152" s="45"/>
      <c r="AA152" s="45"/>
      <c r="AB152" s="5">
        <f t="shared" si="40"/>
        <v>10.881</v>
      </c>
      <c r="AC152" s="6">
        <v>0</v>
      </c>
      <c r="AD152" s="50">
        <v>42</v>
      </c>
      <c r="AE152" s="12">
        <f t="shared" si="41"/>
        <v>31.119</v>
      </c>
      <c r="AF152" s="220">
        <f>MIN(AE152:AE154)</f>
        <v>31.119</v>
      </c>
      <c r="AG152" s="165" t="s">
        <v>66</v>
      </c>
    </row>
    <row r="153" spans="1:33" s="3" customFormat="1" ht="11.25">
      <c r="A153" s="180"/>
      <c r="B153" s="97" t="s">
        <v>73</v>
      </c>
      <c r="C153" s="86" t="s">
        <v>14</v>
      </c>
      <c r="D153" s="86"/>
      <c r="E153" s="86"/>
      <c r="F153" s="45">
        <f t="shared" si="42"/>
        <v>0</v>
      </c>
      <c r="G153" s="45">
        <v>0</v>
      </c>
      <c r="H153" s="45">
        <v>0</v>
      </c>
      <c r="I153" s="45"/>
      <c r="J153" s="45"/>
      <c r="K153" s="98"/>
      <c r="L153" s="43"/>
      <c r="M153" s="43"/>
      <c r="N153" s="43"/>
      <c r="O153" s="196"/>
      <c r="P153" s="199"/>
      <c r="Q153" s="140"/>
      <c r="R153" s="180"/>
      <c r="S153" s="97" t="s">
        <v>73</v>
      </c>
      <c r="T153" s="57" t="s">
        <v>14</v>
      </c>
      <c r="U153" s="9"/>
      <c r="V153" s="81"/>
      <c r="W153" s="75"/>
      <c r="X153" s="5"/>
      <c r="Y153" s="5"/>
      <c r="Z153" s="45"/>
      <c r="AA153" s="45"/>
      <c r="AB153" s="6"/>
      <c r="AC153" s="6"/>
      <c r="AD153" s="50"/>
      <c r="AE153" s="22"/>
      <c r="AF153" s="221"/>
      <c r="AG153" s="166"/>
    </row>
    <row r="154" spans="1:33" s="3" customFormat="1" ht="11.25">
      <c r="A154" s="181"/>
      <c r="B154" s="97" t="s">
        <v>74</v>
      </c>
      <c r="C154" s="86" t="s">
        <v>14</v>
      </c>
      <c r="D154" s="86"/>
      <c r="E154" s="86"/>
      <c r="F154" s="45">
        <f t="shared" si="42"/>
        <v>10.75</v>
      </c>
      <c r="G154" s="45">
        <v>0</v>
      </c>
      <c r="H154" s="45">
        <v>10.75</v>
      </c>
      <c r="I154" s="45"/>
      <c r="J154" s="45"/>
      <c r="K154" s="91">
        <f t="shared" si="38"/>
        <v>10.75</v>
      </c>
      <c r="L154" s="43">
        <v>0</v>
      </c>
      <c r="M154" s="43">
        <v>42</v>
      </c>
      <c r="N154" s="43">
        <f t="shared" si="39"/>
        <v>31.25</v>
      </c>
      <c r="O154" s="197"/>
      <c r="P154" s="200"/>
      <c r="Q154" s="140"/>
      <c r="R154" s="181"/>
      <c r="S154" s="97" t="s">
        <v>74</v>
      </c>
      <c r="T154" s="57" t="s">
        <v>14</v>
      </c>
      <c r="U154" s="9"/>
      <c r="V154" s="51">
        <v>0.131</v>
      </c>
      <c r="W154" s="75">
        <f>F154+V154</f>
        <v>10.881</v>
      </c>
      <c r="X154" s="5"/>
      <c r="Y154" s="5"/>
      <c r="Z154" s="45"/>
      <c r="AA154" s="45"/>
      <c r="AB154" s="5">
        <f t="shared" si="40"/>
        <v>10.881</v>
      </c>
      <c r="AC154" s="6">
        <v>0</v>
      </c>
      <c r="AD154" s="50">
        <v>42</v>
      </c>
      <c r="AE154" s="12">
        <f>AD154-AC154-AB154</f>
        <v>31.119</v>
      </c>
      <c r="AF154" s="222"/>
      <c r="AG154" s="167"/>
    </row>
    <row r="155" spans="1:33" s="3" customFormat="1" ht="22.5">
      <c r="A155" s="192">
        <v>119</v>
      </c>
      <c r="B155" s="83" t="s">
        <v>190</v>
      </c>
      <c r="C155" s="86" t="s">
        <v>9</v>
      </c>
      <c r="D155" s="86">
        <v>16</v>
      </c>
      <c r="E155" s="86">
        <v>16</v>
      </c>
      <c r="F155" s="45">
        <f>F156+F157</f>
        <v>14.059999999999999</v>
      </c>
      <c r="G155" s="45"/>
      <c r="H155" s="45"/>
      <c r="I155" s="45"/>
      <c r="J155" s="45"/>
      <c r="K155" s="45">
        <f aca="true" t="shared" si="43" ref="K155:K197">F155-I155</f>
        <v>14.059999999999999</v>
      </c>
      <c r="L155" s="43">
        <v>0</v>
      </c>
      <c r="M155" s="45">
        <v>16.8</v>
      </c>
      <c r="N155" s="43">
        <f>M155-K155-L155</f>
        <v>2.740000000000002</v>
      </c>
      <c r="O155" s="195">
        <f>MIN(N155:N157)</f>
        <v>2.740000000000002</v>
      </c>
      <c r="P155" s="198" t="s">
        <v>66</v>
      </c>
      <c r="Q155" s="140"/>
      <c r="R155" s="192">
        <v>119</v>
      </c>
      <c r="S155" s="83" t="s">
        <v>190</v>
      </c>
      <c r="T155" s="57" t="s">
        <v>9</v>
      </c>
      <c r="U155" s="9"/>
      <c r="V155" s="81"/>
      <c r="W155" s="75">
        <f>W156+W157</f>
        <v>15.1915</v>
      </c>
      <c r="X155" s="5"/>
      <c r="Y155" s="5"/>
      <c r="Z155" s="45"/>
      <c r="AA155" s="45"/>
      <c r="AB155" s="6">
        <f t="shared" si="40"/>
        <v>15.1915</v>
      </c>
      <c r="AC155" s="6">
        <v>0</v>
      </c>
      <c r="AD155" s="58">
        <v>16.8</v>
      </c>
      <c r="AE155" s="6">
        <f>AD155-AB155-AC155</f>
        <v>1.6085000000000012</v>
      </c>
      <c r="AF155" s="89">
        <f>MIN(AE155:AE157)</f>
        <v>1.6085000000000012</v>
      </c>
      <c r="AG155" s="165" t="s">
        <v>66</v>
      </c>
    </row>
    <row r="156" spans="1:33" s="3" customFormat="1" ht="11.25">
      <c r="A156" s="193"/>
      <c r="B156" s="49" t="s">
        <v>73</v>
      </c>
      <c r="C156" s="86" t="s">
        <v>9</v>
      </c>
      <c r="D156" s="86"/>
      <c r="E156" s="86"/>
      <c r="F156" s="45">
        <f t="shared" si="42"/>
        <v>9.1</v>
      </c>
      <c r="G156" s="45">
        <v>2.68</v>
      </c>
      <c r="H156" s="45">
        <v>6.42</v>
      </c>
      <c r="I156" s="45"/>
      <c r="J156" s="45"/>
      <c r="K156" s="45">
        <f t="shared" si="43"/>
        <v>9.1</v>
      </c>
      <c r="L156" s="43">
        <v>0</v>
      </c>
      <c r="M156" s="45">
        <v>16.8</v>
      </c>
      <c r="N156" s="43">
        <f>M156-F156</f>
        <v>7.700000000000001</v>
      </c>
      <c r="O156" s="196"/>
      <c r="P156" s="199"/>
      <c r="Q156" s="140"/>
      <c r="R156" s="193"/>
      <c r="S156" s="49" t="s">
        <v>73</v>
      </c>
      <c r="T156" s="57" t="s">
        <v>9</v>
      </c>
      <c r="U156" s="9"/>
      <c r="V156" s="81"/>
      <c r="W156" s="47">
        <f>F156+V210+V167+V164+V66/2</f>
        <v>10.2005</v>
      </c>
      <c r="X156" s="4"/>
      <c r="Y156" s="4"/>
      <c r="Z156" s="45"/>
      <c r="AA156" s="45"/>
      <c r="AB156" s="6">
        <f t="shared" si="40"/>
        <v>10.2005</v>
      </c>
      <c r="AC156" s="6">
        <v>0</v>
      </c>
      <c r="AD156" s="58">
        <v>16.8</v>
      </c>
      <c r="AE156" s="6">
        <f>AD156-W156</f>
        <v>6.599500000000001</v>
      </c>
      <c r="AF156" s="90"/>
      <c r="AG156" s="166"/>
    </row>
    <row r="157" spans="1:33" s="3" customFormat="1" ht="11.25">
      <c r="A157" s="194"/>
      <c r="B157" s="49" t="s">
        <v>74</v>
      </c>
      <c r="C157" s="86" t="s">
        <v>9</v>
      </c>
      <c r="D157" s="86"/>
      <c r="E157" s="86"/>
      <c r="F157" s="45">
        <f t="shared" si="42"/>
        <v>4.96</v>
      </c>
      <c r="G157" s="45">
        <v>3.25</v>
      </c>
      <c r="H157" s="45">
        <v>1.71</v>
      </c>
      <c r="I157" s="45"/>
      <c r="J157" s="45"/>
      <c r="K157" s="45">
        <f t="shared" si="43"/>
        <v>4.96</v>
      </c>
      <c r="L157" s="43">
        <v>0</v>
      </c>
      <c r="M157" s="45">
        <v>16.8</v>
      </c>
      <c r="N157" s="43">
        <f>M157-K157-L157</f>
        <v>11.84</v>
      </c>
      <c r="O157" s="197"/>
      <c r="P157" s="200"/>
      <c r="Q157" s="140"/>
      <c r="R157" s="194"/>
      <c r="S157" s="49" t="s">
        <v>74</v>
      </c>
      <c r="T157" s="57" t="s">
        <v>9</v>
      </c>
      <c r="U157" s="9"/>
      <c r="V157" s="51">
        <v>0.031</v>
      </c>
      <c r="W157" s="47">
        <f>V157+F157</f>
        <v>4.991</v>
      </c>
      <c r="X157" s="4"/>
      <c r="Y157" s="4"/>
      <c r="Z157" s="45"/>
      <c r="AA157" s="45"/>
      <c r="AB157" s="6">
        <f t="shared" si="40"/>
        <v>4.991</v>
      </c>
      <c r="AC157" s="6">
        <v>0</v>
      </c>
      <c r="AD157" s="58">
        <v>16.8</v>
      </c>
      <c r="AE157" s="6">
        <f>AD157-AB157-AC157</f>
        <v>11.809000000000001</v>
      </c>
      <c r="AF157" s="202"/>
      <c r="AG157" s="167"/>
    </row>
    <row r="158" spans="1:33" s="3" customFormat="1" ht="22.5">
      <c r="A158" s="192">
        <v>120</v>
      </c>
      <c r="B158" s="83" t="s">
        <v>191</v>
      </c>
      <c r="C158" s="86" t="s">
        <v>22</v>
      </c>
      <c r="D158" s="86">
        <v>7.5</v>
      </c>
      <c r="E158" s="86">
        <v>7.5</v>
      </c>
      <c r="F158" s="45">
        <f>F159+F160</f>
        <v>1.96</v>
      </c>
      <c r="G158" s="45"/>
      <c r="H158" s="45"/>
      <c r="I158" s="45"/>
      <c r="J158" s="45"/>
      <c r="K158" s="45">
        <f t="shared" si="43"/>
        <v>1.96</v>
      </c>
      <c r="L158" s="43">
        <v>0</v>
      </c>
      <c r="M158" s="45">
        <v>7.88</v>
      </c>
      <c r="N158" s="43">
        <f>M158-K158-L158</f>
        <v>5.92</v>
      </c>
      <c r="O158" s="195">
        <f>MIN(N158:N160)</f>
        <v>5.92</v>
      </c>
      <c r="P158" s="198" t="s">
        <v>66</v>
      </c>
      <c r="Q158" s="140"/>
      <c r="R158" s="192">
        <v>120</v>
      </c>
      <c r="S158" s="83" t="s">
        <v>191</v>
      </c>
      <c r="T158" s="57" t="s">
        <v>22</v>
      </c>
      <c r="U158" s="9"/>
      <c r="V158" s="81"/>
      <c r="W158" s="75">
        <f>W159+W160</f>
        <v>1.96</v>
      </c>
      <c r="X158" s="5"/>
      <c r="Y158" s="5"/>
      <c r="Z158" s="45"/>
      <c r="AA158" s="45"/>
      <c r="AB158" s="6">
        <f t="shared" si="40"/>
        <v>1.96</v>
      </c>
      <c r="AC158" s="6">
        <v>0</v>
      </c>
      <c r="AD158" s="58">
        <v>7.88</v>
      </c>
      <c r="AE158" s="6">
        <f>AD158-AB158-AC158</f>
        <v>5.92</v>
      </c>
      <c r="AF158" s="89">
        <f>MIN(AE158:AE160)</f>
        <v>5.92</v>
      </c>
      <c r="AG158" s="165" t="s">
        <v>66</v>
      </c>
    </row>
    <row r="159" spans="1:33" s="3" customFormat="1" ht="11.25">
      <c r="A159" s="193"/>
      <c r="B159" s="49" t="s">
        <v>73</v>
      </c>
      <c r="C159" s="86" t="s">
        <v>22</v>
      </c>
      <c r="D159" s="86"/>
      <c r="E159" s="86"/>
      <c r="F159" s="45">
        <f t="shared" si="42"/>
        <v>1.18</v>
      </c>
      <c r="G159" s="45">
        <v>1.18</v>
      </c>
      <c r="H159" s="45">
        <v>0</v>
      </c>
      <c r="I159" s="45"/>
      <c r="J159" s="45"/>
      <c r="K159" s="45">
        <f t="shared" si="43"/>
        <v>1.18</v>
      </c>
      <c r="L159" s="43">
        <v>0</v>
      </c>
      <c r="M159" s="45">
        <v>7.88</v>
      </c>
      <c r="N159" s="43">
        <f>M159-F159</f>
        <v>6.7</v>
      </c>
      <c r="O159" s="196"/>
      <c r="P159" s="199"/>
      <c r="Q159" s="140"/>
      <c r="R159" s="193"/>
      <c r="S159" s="49" t="s">
        <v>73</v>
      </c>
      <c r="T159" s="57" t="s">
        <v>22</v>
      </c>
      <c r="U159" s="9"/>
      <c r="V159" s="81"/>
      <c r="W159" s="47">
        <f>F159</f>
        <v>1.18</v>
      </c>
      <c r="X159" s="4"/>
      <c r="Y159" s="4"/>
      <c r="Z159" s="45"/>
      <c r="AA159" s="45"/>
      <c r="AB159" s="6">
        <f t="shared" si="40"/>
        <v>1.18</v>
      </c>
      <c r="AC159" s="6">
        <v>0</v>
      </c>
      <c r="AD159" s="58">
        <v>7.88</v>
      </c>
      <c r="AE159" s="6">
        <f>AD159-W159</f>
        <v>6.7</v>
      </c>
      <c r="AF159" s="90"/>
      <c r="AG159" s="166"/>
    </row>
    <row r="160" spans="1:33" s="3" customFormat="1" ht="11.25">
      <c r="A160" s="194"/>
      <c r="B160" s="49" t="s">
        <v>74</v>
      </c>
      <c r="C160" s="86" t="s">
        <v>22</v>
      </c>
      <c r="D160" s="86"/>
      <c r="E160" s="86"/>
      <c r="F160" s="45">
        <f t="shared" si="42"/>
        <v>0.78</v>
      </c>
      <c r="G160" s="45">
        <v>0.65</v>
      </c>
      <c r="H160" s="45">
        <v>0.13</v>
      </c>
      <c r="I160" s="45"/>
      <c r="J160" s="45"/>
      <c r="K160" s="45">
        <f t="shared" si="43"/>
        <v>0.78</v>
      </c>
      <c r="L160" s="43">
        <v>0</v>
      </c>
      <c r="M160" s="45">
        <v>7.88</v>
      </c>
      <c r="N160" s="43">
        <f>M160-K160-L160</f>
        <v>7.1</v>
      </c>
      <c r="O160" s="197"/>
      <c r="P160" s="200"/>
      <c r="Q160" s="140"/>
      <c r="R160" s="194"/>
      <c r="S160" s="49" t="s">
        <v>74</v>
      </c>
      <c r="T160" s="57" t="s">
        <v>22</v>
      </c>
      <c r="U160" s="9"/>
      <c r="V160" s="51">
        <v>0</v>
      </c>
      <c r="W160" s="47">
        <f aca="true" t="shared" si="44" ref="W160:W183">V160+F160</f>
        <v>0.78</v>
      </c>
      <c r="X160" s="4"/>
      <c r="Y160" s="4"/>
      <c r="Z160" s="45"/>
      <c r="AA160" s="45"/>
      <c r="AB160" s="6">
        <f t="shared" si="40"/>
        <v>0.78</v>
      </c>
      <c r="AC160" s="6">
        <v>0</v>
      </c>
      <c r="AD160" s="58">
        <v>7.88</v>
      </c>
      <c r="AE160" s="6">
        <f>AD160-AB160-AC160</f>
        <v>7.1</v>
      </c>
      <c r="AF160" s="202"/>
      <c r="AG160" s="167"/>
    </row>
    <row r="161" spans="1:33" s="3" customFormat="1" ht="11.25">
      <c r="A161" s="96">
        <v>121</v>
      </c>
      <c r="B161" s="83" t="s">
        <v>192</v>
      </c>
      <c r="C161" s="86" t="s">
        <v>4</v>
      </c>
      <c r="D161" s="86">
        <v>10</v>
      </c>
      <c r="E161" s="86">
        <v>10</v>
      </c>
      <c r="F161" s="45">
        <f t="shared" si="42"/>
        <v>5.32</v>
      </c>
      <c r="G161" s="45">
        <v>3.71</v>
      </c>
      <c r="H161" s="45">
        <v>1.61</v>
      </c>
      <c r="I161" s="45"/>
      <c r="J161" s="45"/>
      <c r="K161" s="43">
        <f t="shared" si="43"/>
        <v>5.32</v>
      </c>
      <c r="L161" s="43">
        <v>0</v>
      </c>
      <c r="M161" s="45">
        <v>10.5</v>
      </c>
      <c r="N161" s="43">
        <f aca="true" t="shared" si="45" ref="N161:N183">M161-L161-K161</f>
        <v>5.18</v>
      </c>
      <c r="O161" s="92">
        <f aca="true" t="shared" si="46" ref="O161:O183">N161</f>
        <v>5.18</v>
      </c>
      <c r="P161" s="160" t="s">
        <v>66</v>
      </c>
      <c r="Q161" s="140"/>
      <c r="R161" s="96">
        <v>121</v>
      </c>
      <c r="S161" s="83" t="s">
        <v>192</v>
      </c>
      <c r="T161" s="57" t="s">
        <v>4</v>
      </c>
      <c r="U161" s="9"/>
      <c r="V161" s="51">
        <v>0.14400000000000002</v>
      </c>
      <c r="W161" s="75">
        <f t="shared" si="44"/>
        <v>5.464</v>
      </c>
      <c r="X161" s="5"/>
      <c r="Y161" s="5"/>
      <c r="Z161" s="45"/>
      <c r="AA161" s="45"/>
      <c r="AB161" s="6">
        <f t="shared" si="40"/>
        <v>5.464</v>
      </c>
      <c r="AC161" s="6">
        <v>0</v>
      </c>
      <c r="AD161" s="58">
        <v>10.5</v>
      </c>
      <c r="AE161" s="22">
        <f aca="true" t="shared" si="47" ref="AE161:AE183">AD161-AC161-AB161</f>
        <v>5.036</v>
      </c>
      <c r="AF161" s="19">
        <f aca="true" t="shared" si="48" ref="AF161:AF183">AE161</f>
        <v>5.036</v>
      </c>
      <c r="AG161" s="58" t="s">
        <v>66</v>
      </c>
    </row>
    <row r="162" spans="1:33" s="3" customFormat="1" ht="11.25">
      <c r="A162" s="96">
        <v>122</v>
      </c>
      <c r="B162" s="83" t="s">
        <v>193</v>
      </c>
      <c r="C162" s="86" t="s">
        <v>8</v>
      </c>
      <c r="D162" s="86">
        <v>6.3</v>
      </c>
      <c r="E162" s="86">
        <v>6.3</v>
      </c>
      <c r="F162" s="45">
        <f t="shared" si="42"/>
        <v>3.42</v>
      </c>
      <c r="G162" s="45">
        <v>1.14</v>
      </c>
      <c r="H162" s="45">
        <v>2.28</v>
      </c>
      <c r="I162" s="45"/>
      <c r="J162" s="45"/>
      <c r="K162" s="43">
        <f t="shared" si="43"/>
        <v>3.42</v>
      </c>
      <c r="L162" s="43">
        <v>0</v>
      </c>
      <c r="M162" s="45">
        <v>6.62</v>
      </c>
      <c r="N162" s="43">
        <f t="shared" si="45"/>
        <v>3.2</v>
      </c>
      <c r="O162" s="92">
        <f t="shared" si="46"/>
        <v>3.2</v>
      </c>
      <c r="P162" s="160" t="s">
        <v>66</v>
      </c>
      <c r="Q162" s="140"/>
      <c r="R162" s="96">
        <v>122</v>
      </c>
      <c r="S162" s="83" t="s">
        <v>193</v>
      </c>
      <c r="T162" s="57" t="s">
        <v>8</v>
      </c>
      <c r="U162" s="9"/>
      <c r="V162" s="51">
        <v>0.4980000000000001</v>
      </c>
      <c r="W162" s="75">
        <f t="shared" si="44"/>
        <v>3.918</v>
      </c>
      <c r="X162" s="5"/>
      <c r="Y162" s="5"/>
      <c r="Z162" s="45"/>
      <c r="AA162" s="45"/>
      <c r="AB162" s="6">
        <f t="shared" si="40"/>
        <v>3.918</v>
      </c>
      <c r="AC162" s="6">
        <v>0</v>
      </c>
      <c r="AD162" s="58">
        <v>6.62</v>
      </c>
      <c r="AE162" s="22">
        <f t="shared" si="47"/>
        <v>2.702</v>
      </c>
      <c r="AF162" s="20">
        <f t="shared" si="48"/>
        <v>2.702</v>
      </c>
      <c r="AG162" s="58" t="s">
        <v>66</v>
      </c>
    </row>
    <row r="163" spans="1:33" s="3" customFormat="1" ht="11.25">
      <c r="A163" s="96">
        <v>123</v>
      </c>
      <c r="B163" s="83" t="s">
        <v>194</v>
      </c>
      <c r="C163" s="86" t="s">
        <v>17</v>
      </c>
      <c r="D163" s="86">
        <v>4</v>
      </c>
      <c r="E163" s="86">
        <v>4</v>
      </c>
      <c r="F163" s="45">
        <f t="shared" si="42"/>
        <v>2.3</v>
      </c>
      <c r="G163" s="45">
        <v>1.19</v>
      </c>
      <c r="H163" s="45">
        <v>1.11</v>
      </c>
      <c r="I163" s="45"/>
      <c r="J163" s="45"/>
      <c r="K163" s="43">
        <f t="shared" si="43"/>
        <v>2.3</v>
      </c>
      <c r="L163" s="43">
        <v>0</v>
      </c>
      <c r="M163" s="45">
        <v>4.2</v>
      </c>
      <c r="N163" s="43">
        <f t="shared" si="45"/>
        <v>1.9000000000000004</v>
      </c>
      <c r="O163" s="92">
        <f t="shared" si="46"/>
        <v>1.9000000000000004</v>
      </c>
      <c r="P163" s="160" t="s">
        <v>66</v>
      </c>
      <c r="Q163" s="140"/>
      <c r="R163" s="96">
        <v>123</v>
      </c>
      <c r="S163" s="83" t="s">
        <v>194</v>
      </c>
      <c r="T163" s="57" t="s">
        <v>17</v>
      </c>
      <c r="U163" s="9"/>
      <c r="V163" s="51">
        <v>0.149</v>
      </c>
      <c r="W163" s="75">
        <f t="shared" si="44"/>
        <v>2.449</v>
      </c>
      <c r="X163" s="5"/>
      <c r="Y163" s="5"/>
      <c r="Z163" s="45"/>
      <c r="AA163" s="45"/>
      <c r="AB163" s="6">
        <f t="shared" si="40"/>
        <v>2.449</v>
      </c>
      <c r="AC163" s="6">
        <v>0</v>
      </c>
      <c r="AD163" s="58">
        <v>4.2</v>
      </c>
      <c r="AE163" s="22">
        <f t="shared" si="47"/>
        <v>1.7510000000000003</v>
      </c>
      <c r="AF163" s="19">
        <f t="shared" si="48"/>
        <v>1.7510000000000003</v>
      </c>
      <c r="AG163" s="58" t="s">
        <v>66</v>
      </c>
    </row>
    <row r="164" spans="1:33" s="3" customFormat="1" ht="11.25">
      <c r="A164" s="96">
        <v>124</v>
      </c>
      <c r="B164" s="83" t="s">
        <v>195</v>
      </c>
      <c r="C164" s="86" t="s">
        <v>7</v>
      </c>
      <c r="D164" s="86">
        <v>1.6</v>
      </c>
      <c r="E164" s="86">
        <v>1.6</v>
      </c>
      <c r="F164" s="45">
        <f t="shared" si="42"/>
        <v>0.68</v>
      </c>
      <c r="G164" s="45">
        <v>0.52</v>
      </c>
      <c r="H164" s="45">
        <v>0.16</v>
      </c>
      <c r="I164" s="45"/>
      <c r="J164" s="45"/>
      <c r="K164" s="43">
        <f t="shared" si="43"/>
        <v>0.68</v>
      </c>
      <c r="L164" s="43">
        <v>0</v>
      </c>
      <c r="M164" s="45">
        <v>1.68</v>
      </c>
      <c r="N164" s="43">
        <f t="shared" si="45"/>
        <v>0.9999999999999999</v>
      </c>
      <c r="O164" s="92">
        <f t="shared" si="46"/>
        <v>0.9999999999999999</v>
      </c>
      <c r="P164" s="160" t="s">
        <v>66</v>
      </c>
      <c r="Q164" s="140"/>
      <c r="R164" s="96">
        <v>124</v>
      </c>
      <c r="S164" s="83" t="s">
        <v>195</v>
      </c>
      <c r="T164" s="57" t="s">
        <v>7</v>
      </c>
      <c r="U164" s="9"/>
      <c r="V164" s="51">
        <v>0.28900000000000015</v>
      </c>
      <c r="W164" s="75">
        <f t="shared" si="44"/>
        <v>0.9690000000000002</v>
      </c>
      <c r="X164" s="5"/>
      <c r="Y164" s="5"/>
      <c r="Z164" s="45"/>
      <c r="AA164" s="45"/>
      <c r="AB164" s="6">
        <f t="shared" si="40"/>
        <v>0.9690000000000002</v>
      </c>
      <c r="AC164" s="6">
        <v>0</v>
      </c>
      <c r="AD164" s="58">
        <v>1.68</v>
      </c>
      <c r="AE164" s="22">
        <f t="shared" si="47"/>
        <v>0.7109999999999997</v>
      </c>
      <c r="AF164" s="20">
        <f t="shared" si="48"/>
        <v>0.7109999999999997</v>
      </c>
      <c r="AG164" s="58" t="s">
        <v>66</v>
      </c>
    </row>
    <row r="165" spans="1:33" s="3" customFormat="1" ht="11.25">
      <c r="A165" s="96">
        <v>125</v>
      </c>
      <c r="B165" s="83" t="s">
        <v>196</v>
      </c>
      <c r="C165" s="86" t="s">
        <v>11</v>
      </c>
      <c r="D165" s="86">
        <v>25</v>
      </c>
      <c r="E165" s="86">
        <v>25</v>
      </c>
      <c r="F165" s="45">
        <f t="shared" si="42"/>
        <v>21.36</v>
      </c>
      <c r="G165" s="45">
        <v>10.73</v>
      </c>
      <c r="H165" s="45">
        <v>10.63</v>
      </c>
      <c r="I165" s="45"/>
      <c r="J165" s="45"/>
      <c r="K165" s="43">
        <f t="shared" si="43"/>
        <v>21.36</v>
      </c>
      <c r="L165" s="43">
        <v>0</v>
      </c>
      <c r="M165" s="45">
        <v>26.25</v>
      </c>
      <c r="N165" s="43">
        <f t="shared" si="45"/>
        <v>4.890000000000001</v>
      </c>
      <c r="O165" s="92">
        <f t="shared" si="46"/>
        <v>4.890000000000001</v>
      </c>
      <c r="P165" s="160" t="s">
        <v>66</v>
      </c>
      <c r="Q165" s="140"/>
      <c r="R165" s="96">
        <v>125</v>
      </c>
      <c r="S165" s="83" t="s">
        <v>196</v>
      </c>
      <c r="T165" s="57" t="s">
        <v>11</v>
      </c>
      <c r="U165" s="9"/>
      <c r="V165" s="51">
        <v>1.102</v>
      </c>
      <c r="W165" s="75">
        <f t="shared" si="44"/>
        <v>22.462</v>
      </c>
      <c r="X165" s="5"/>
      <c r="Y165" s="5"/>
      <c r="Z165" s="45"/>
      <c r="AA165" s="45"/>
      <c r="AB165" s="5">
        <f t="shared" si="40"/>
        <v>22.462</v>
      </c>
      <c r="AC165" s="6">
        <v>0</v>
      </c>
      <c r="AD165" s="58">
        <v>26.25</v>
      </c>
      <c r="AE165" s="23">
        <f t="shared" si="47"/>
        <v>3.7880000000000003</v>
      </c>
      <c r="AF165" s="19">
        <f t="shared" si="48"/>
        <v>3.7880000000000003</v>
      </c>
      <c r="AG165" s="58" t="s">
        <v>66</v>
      </c>
    </row>
    <row r="166" spans="1:33" s="3" customFormat="1" ht="22.5">
      <c r="A166" s="96">
        <v>126</v>
      </c>
      <c r="B166" s="83" t="s">
        <v>197</v>
      </c>
      <c r="C166" s="86" t="s">
        <v>17</v>
      </c>
      <c r="D166" s="86">
        <v>4</v>
      </c>
      <c r="E166" s="86">
        <v>4</v>
      </c>
      <c r="F166" s="45">
        <f t="shared" si="42"/>
        <v>2.8</v>
      </c>
      <c r="G166" s="45">
        <v>1.8</v>
      </c>
      <c r="H166" s="45">
        <v>1</v>
      </c>
      <c r="I166" s="45">
        <v>0.554</v>
      </c>
      <c r="J166" s="45">
        <v>120</v>
      </c>
      <c r="K166" s="43">
        <f t="shared" si="43"/>
        <v>2.2459999999999996</v>
      </c>
      <c r="L166" s="43">
        <v>0</v>
      </c>
      <c r="M166" s="45">
        <v>4.2</v>
      </c>
      <c r="N166" s="43">
        <f t="shared" si="45"/>
        <v>1.9540000000000006</v>
      </c>
      <c r="O166" s="92">
        <f t="shared" si="46"/>
        <v>1.9540000000000006</v>
      </c>
      <c r="P166" s="160" t="s">
        <v>66</v>
      </c>
      <c r="Q166" s="140"/>
      <c r="R166" s="96">
        <v>126</v>
      </c>
      <c r="S166" s="83" t="s">
        <v>197</v>
      </c>
      <c r="T166" s="57" t="s">
        <v>17</v>
      </c>
      <c r="U166" s="9"/>
      <c r="V166" s="51">
        <v>1.1929999999999998</v>
      </c>
      <c r="W166" s="75">
        <f t="shared" si="44"/>
        <v>3.9929999999999994</v>
      </c>
      <c r="X166" s="5"/>
      <c r="Y166" s="5"/>
      <c r="Z166" s="45">
        <v>0.554</v>
      </c>
      <c r="AA166" s="45">
        <v>120</v>
      </c>
      <c r="AB166" s="6">
        <f t="shared" si="40"/>
        <v>3.438999999999999</v>
      </c>
      <c r="AC166" s="6">
        <v>0</v>
      </c>
      <c r="AD166" s="58">
        <v>4.2</v>
      </c>
      <c r="AE166" s="22">
        <f t="shared" si="47"/>
        <v>0.761000000000001</v>
      </c>
      <c r="AF166" s="19">
        <f t="shared" si="48"/>
        <v>0.761000000000001</v>
      </c>
      <c r="AG166" s="58" t="s">
        <v>66</v>
      </c>
    </row>
    <row r="167" spans="1:33" s="3" customFormat="1" ht="11.25">
      <c r="A167" s="96">
        <v>127</v>
      </c>
      <c r="B167" s="83" t="s">
        <v>198</v>
      </c>
      <c r="C167" s="86" t="s">
        <v>5</v>
      </c>
      <c r="D167" s="86">
        <v>2.5</v>
      </c>
      <c r="E167" s="86">
        <v>2.5</v>
      </c>
      <c r="F167" s="45">
        <f t="shared" si="42"/>
        <v>1.2000000000000002</v>
      </c>
      <c r="G167" s="45">
        <v>0.64</v>
      </c>
      <c r="H167" s="45">
        <v>0.56</v>
      </c>
      <c r="I167" s="45">
        <v>0.017</v>
      </c>
      <c r="J167" s="45">
        <v>120</v>
      </c>
      <c r="K167" s="43">
        <f t="shared" si="43"/>
        <v>1.1830000000000003</v>
      </c>
      <c r="L167" s="43">
        <v>0</v>
      </c>
      <c r="M167" s="45">
        <v>2.63</v>
      </c>
      <c r="N167" s="43">
        <f t="shared" si="45"/>
        <v>1.4469999999999996</v>
      </c>
      <c r="O167" s="92">
        <f t="shared" si="46"/>
        <v>1.4469999999999996</v>
      </c>
      <c r="P167" s="160" t="s">
        <v>66</v>
      </c>
      <c r="Q167" s="140"/>
      <c r="R167" s="96">
        <v>127</v>
      </c>
      <c r="S167" s="83" t="s">
        <v>198</v>
      </c>
      <c r="T167" s="57" t="s">
        <v>5</v>
      </c>
      <c r="U167" s="9"/>
      <c r="V167" s="51">
        <v>0.013000000000000001</v>
      </c>
      <c r="W167" s="75">
        <f t="shared" si="44"/>
        <v>1.213</v>
      </c>
      <c r="X167" s="5"/>
      <c r="Y167" s="5"/>
      <c r="Z167" s="45">
        <v>0.017</v>
      </c>
      <c r="AA167" s="45">
        <v>120</v>
      </c>
      <c r="AB167" s="6">
        <f t="shared" si="40"/>
        <v>1.1960000000000002</v>
      </c>
      <c r="AC167" s="6">
        <v>0</v>
      </c>
      <c r="AD167" s="58">
        <v>2.63</v>
      </c>
      <c r="AE167" s="22">
        <f t="shared" si="47"/>
        <v>1.4339999999999997</v>
      </c>
      <c r="AF167" s="19">
        <f t="shared" si="48"/>
        <v>1.4339999999999997</v>
      </c>
      <c r="AG167" s="58" t="s">
        <v>66</v>
      </c>
    </row>
    <row r="168" spans="1:33" s="3" customFormat="1" ht="11.25">
      <c r="A168" s="96">
        <v>128</v>
      </c>
      <c r="B168" s="83" t="s">
        <v>199</v>
      </c>
      <c r="C168" s="86" t="s">
        <v>6</v>
      </c>
      <c r="D168" s="86">
        <v>1.6</v>
      </c>
      <c r="E168" s="86">
        <v>2.5</v>
      </c>
      <c r="F168" s="45">
        <f t="shared" si="42"/>
        <v>0.82</v>
      </c>
      <c r="G168" s="45">
        <v>0.1</v>
      </c>
      <c r="H168" s="45">
        <v>0.72</v>
      </c>
      <c r="I168" s="45"/>
      <c r="J168" s="45"/>
      <c r="K168" s="43">
        <f t="shared" si="43"/>
        <v>0.82</v>
      </c>
      <c r="L168" s="43">
        <v>0</v>
      </c>
      <c r="M168" s="45">
        <v>1.68</v>
      </c>
      <c r="N168" s="43">
        <f t="shared" si="45"/>
        <v>0.86</v>
      </c>
      <c r="O168" s="92">
        <f t="shared" si="46"/>
        <v>0.86</v>
      </c>
      <c r="P168" s="160" t="s">
        <v>66</v>
      </c>
      <c r="Q168" s="140"/>
      <c r="R168" s="96">
        <v>128</v>
      </c>
      <c r="S168" s="83" t="s">
        <v>199</v>
      </c>
      <c r="T168" s="57" t="s">
        <v>6</v>
      </c>
      <c r="U168" s="9"/>
      <c r="V168" s="51">
        <v>0.083</v>
      </c>
      <c r="W168" s="75">
        <f t="shared" si="44"/>
        <v>0.9029999999999999</v>
      </c>
      <c r="X168" s="5"/>
      <c r="Y168" s="5"/>
      <c r="Z168" s="45"/>
      <c r="AA168" s="45"/>
      <c r="AB168" s="6">
        <f t="shared" si="40"/>
        <v>0.9029999999999999</v>
      </c>
      <c r="AC168" s="6">
        <v>0</v>
      </c>
      <c r="AD168" s="58">
        <v>1.68</v>
      </c>
      <c r="AE168" s="22">
        <f t="shared" si="47"/>
        <v>0.777</v>
      </c>
      <c r="AF168" s="20">
        <f t="shared" si="48"/>
        <v>0.777</v>
      </c>
      <c r="AG168" s="58" t="s">
        <v>66</v>
      </c>
    </row>
    <row r="169" spans="1:33" s="3" customFormat="1" ht="11.25">
      <c r="A169" s="96">
        <v>129</v>
      </c>
      <c r="B169" s="83" t="s">
        <v>200</v>
      </c>
      <c r="C169" s="86" t="s">
        <v>7</v>
      </c>
      <c r="D169" s="86">
        <v>1.6</v>
      </c>
      <c r="E169" s="86">
        <v>1.6</v>
      </c>
      <c r="F169" s="45">
        <f t="shared" si="42"/>
        <v>0.5900000000000001</v>
      </c>
      <c r="G169" s="45">
        <v>0.34</v>
      </c>
      <c r="H169" s="45">
        <v>0.25</v>
      </c>
      <c r="I169" s="45">
        <v>0.294</v>
      </c>
      <c r="J169" s="45">
        <v>120</v>
      </c>
      <c r="K169" s="43">
        <f t="shared" si="43"/>
        <v>0.2960000000000001</v>
      </c>
      <c r="L169" s="43">
        <v>0</v>
      </c>
      <c r="M169" s="45">
        <v>1.68</v>
      </c>
      <c r="N169" s="43">
        <f t="shared" si="45"/>
        <v>1.384</v>
      </c>
      <c r="O169" s="92">
        <f t="shared" si="46"/>
        <v>1.384</v>
      </c>
      <c r="P169" s="160" t="s">
        <v>66</v>
      </c>
      <c r="Q169" s="140"/>
      <c r="R169" s="96">
        <v>129</v>
      </c>
      <c r="S169" s="83" t="s">
        <v>200</v>
      </c>
      <c r="T169" s="57" t="s">
        <v>7</v>
      </c>
      <c r="U169" s="9"/>
      <c r="V169" s="51">
        <v>0.003</v>
      </c>
      <c r="W169" s="75">
        <f t="shared" si="44"/>
        <v>0.5930000000000001</v>
      </c>
      <c r="X169" s="5"/>
      <c r="Y169" s="5"/>
      <c r="Z169" s="45">
        <v>0.294</v>
      </c>
      <c r="AA169" s="45">
        <v>120</v>
      </c>
      <c r="AB169" s="6">
        <f t="shared" si="40"/>
        <v>0.2990000000000001</v>
      </c>
      <c r="AC169" s="6">
        <v>0</v>
      </c>
      <c r="AD169" s="58">
        <v>1.68</v>
      </c>
      <c r="AE169" s="22">
        <f t="shared" si="47"/>
        <v>1.3809999999999998</v>
      </c>
      <c r="AF169" s="19">
        <f t="shared" si="48"/>
        <v>1.3809999999999998</v>
      </c>
      <c r="AG169" s="58" t="s">
        <v>66</v>
      </c>
    </row>
    <row r="170" spans="1:33" s="3" customFormat="1" ht="11.25">
      <c r="A170" s="96">
        <v>130</v>
      </c>
      <c r="B170" s="83" t="s">
        <v>201</v>
      </c>
      <c r="C170" s="86" t="s">
        <v>5</v>
      </c>
      <c r="D170" s="86">
        <v>2.5</v>
      </c>
      <c r="E170" s="86">
        <v>2.5</v>
      </c>
      <c r="F170" s="45">
        <f t="shared" si="42"/>
        <v>0.8300000000000001</v>
      </c>
      <c r="G170" s="45">
        <v>0.64</v>
      </c>
      <c r="H170" s="45">
        <v>0.19</v>
      </c>
      <c r="I170" s="45">
        <v>0.017</v>
      </c>
      <c r="J170" s="45">
        <v>120</v>
      </c>
      <c r="K170" s="43">
        <f t="shared" si="43"/>
        <v>0.8130000000000001</v>
      </c>
      <c r="L170" s="43">
        <v>0</v>
      </c>
      <c r="M170" s="45">
        <v>2.63</v>
      </c>
      <c r="N170" s="43">
        <f t="shared" si="45"/>
        <v>1.8169999999999997</v>
      </c>
      <c r="O170" s="92">
        <f t="shared" si="46"/>
        <v>1.8169999999999997</v>
      </c>
      <c r="P170" s="160" t="s">
        <v>66</v>
      </c>
      <c r="Q170" s="140"/>
      <c r="R170" s="96">
        <v>130</v>
      </c>
      <c r="S170" s="83" t="s">
        <v>201</v>
      </c>
      <c r="T170" s="57" t="s">
        <v>5</v>
      </c>
      <c r="U170" s="9"/>
      <c r="V170" s="51">
        <v>0.035</v>
      </c>
      <c r="W170" s="75">
        <f t="shared" si="44"/>
        <v>0.8650000000000001</v>
      </c>
      <c r="X170" s="5"/>
      <c r="Y170" s="5"/>
      <c r="Z170" s="45">
        <v>0.017</v>
      </c>
      <c r="AA170" s="45">
        <v>120</v>
      </c>
      <c r="AB170" s="6">
        <f t="shared" si="40"/>
        <v>0.8480000000000001</v>
      </c>
      <c r="AC170" s="6">
        <v>0</v>
      </c>
      <c r="AD170" s="58">
        <v>2.63</v>
      </c>
      <c r="AE170" s="22">
        <f t="shared" si="47"/>
        <v>1.7819999999999998</v>
      </c>
      <c r="AF170" s="20">
        <f t="shared" si="48"/>
        <v>1.7819999999999998</v>
      </c>
      <c r="AG170" s="58" t="s">
        <v>66</v>
      </c>
    </row>
    <row r="171" spans="1:33" s="3" customFormat="1" ht="11.25">
      <c r="A171" s="96">
        <v>131</v>
      </c>
      <c r="B171" s="83" t="s">
        <v>202</v>
      </c>
      <c r="C171" s="86" t="s">
        <v>5</v>
      </c>
      <c r="D171" s="86">
        <v>2.5</v>
      </c>
      <c r="E171" s="86">
        <v>2.5</v>
      </c>
      <c r="F171" s="45">
        <f t="shared" si="42"/>
        <v>1.31</v>
      </c>
      <c r="G171" s="45">
        <v>0.63</v>
      </c>
      <c r="H171" s="45">
        <v>0.68</v>
      </c>
      <c r="I171" s="45"/>
      <c r="J171" s="45"/>
      <c r="K171" s="43">
        <f t="shared" si="43"/>
        <v>1.31</v>
      </c>
      <c r="L171" s="43">
        <v>0</v>
      </c>
      <c r="M171" s="45">
        <v>2.63</v>
      </c>
      <c r="N171" s="43">
        <f t="shared" si="45"/>
        <v>1.3199999999999998</v>
      </c>
      <c r="O171" s="92">
        <f t="shared" si="46"/>
        <v>1.3199999999999998</v>
      </c>
      <c r="P171" s="160" t="s">
        <v>66</v>
      </c>
      <c r="Q171" s="140"/>
      <c r="R171" s="96">
        <v>131</v>
      </c>
      <c r="S171" s="83" t="s">
        <v>202</v>
      </c>
      <c r="T171" s="57" t="s">
        <v>5</v>
      </c>
      <c r="U171" s="9"/>
      <c r="V171" s="51">
        <v>0.5030000000000003</v>
      </c>
      <c r="W171" s="75">
        <f t="shared" si="44"/>
        <v>1.8130000000000004</v>
      </c>
      <c r="X171" s="5"/>
      <c r="Y171" s="5"/>
      <c r="Z171" s="45"/>
      <c r="AA171" s="45"/>
      <c r="AB171" s="6">
        <f t="shared" si="40"/>
        <v>1.8130000000000004</v>
      </c>
      <c r="AC171" s="6">
        <v>0</v>
      </c>
      <c r="AD171" s="58">
        <v>2.63</v>
      </c>
      <c r="AE171" s="22">
        <f t="shared" si="47"/>
        <v>0.8169999999999995</v>
      </c>
      <c r="AF171" s="19">
        <f t="shared" si="48"/>
        <v>0.8169999999999995</v>
      </c>
      <c r="AG171" s="58" t="s">
        <v>66</v>
      </c>
    </row>
    <row r="172" spans="1:33" s="3" customFormat="1" ht="22.5">
      <c r="A172" s="96">
        <v>132</v>
      </c>
      <c r="B172" s="83" t="s">
        <v>203</v>
      </c>
      <c r="C172" s="86" t="s">
        <v>8</v>
      </c>
      <c r="D172" s="86">
        <v>6.3</v>
      </c>
      <c r="E172" s="86">
        <v>6.3</v>
      </c>
      <c r="F172" s="45">
        <f t="shared" si="42"/>
        <v>4.31</v>
      </c>
      <c r="G172" s="45">
        <v>2.38</v>
      </c>
      <c r="H172" s="45">
        <v>1.93</v>
      </c>
      <c r="I172" s="45"/>
      <c r="J172" s="45"/>
      <c r="K172" s="43">
        <f t="shared" si="43"/>
        <v>4.31</v>
      </c>
      <c r="L172" s="43">
        <v>0</v>
      </c>
      <c r="M172" s="45">
        <v>6.62</v>
      </c>
      <c r="N172" s="43">
        <f t="shared" si="45"/>
        <v>2.3100000000000005</v>
      </c>
      <c r="O172" s="92">
        <f t="shared" si="46"/>
        <v>2.3100000000000005</v>
      </c>
      <c r="P172" s="160" t="s">
        <v>66</v>
      </c>
      <c r="Q172" s="140"/>
      <c r="R172" s="96">
        <v>132</v>
      </c>
      <c r="S172" s="83" t="s">
        <v>203</v>
      </c>
      <c r="T172" s="57" t="s">
        <v>8</v>
      </c>
      <c r="U172" s="9"/>
      <c r="V172" s="51">
        <v>0.7113000000000003</v>
      </c>
      <c r="W172" s="75">
        <f t="shared" si="44"/>
        <v>5.0213</v>
      </c>
      <c r="X172" s="5"/>
      <c r="Y172" s="5"/>
      <c r="Z172" s="45"/>
      <c r="AA172" s="45"/>
      <c r="AB172" s="5">
        <f t="shared" si="40"/>
        <v>5.0213</v>
      </c>
      <c r="AC172" s="6">
        <v>0</v>
      </c>
      <c r="AD172" s="58">
        <v>6.62</v>
      </c>
      <c r="AE172" s="23">
        <f t="shared" si="47"/>
        <v>1.5987</v>
      </c>
      <c r="AF172" s="19">
        <f t="shared" si="48"/>
        <v>1.5987</v>
      </c>
      <c r="AG172" s="58" t="s">
        <v>66</v>
      </c>
    </row>
    <row r="173" spans="1:36" s="114" customFormat="1" ht="11.25">
      <c r="A173" s="130">
        <v>133</v>
      </c>
      <c r="B173" s="111" t="s">
        <v>204</v>
      </c>
      <c r="C173" s="123" t="s">
        <v>35</v>
      </c>
      <c r="D173" s="86">
        <v>6.3</v>
      </c>
      <c r="E173" s="86">
        <v>4</v>
      </c>
      <c r="F173" s="113">
        <f t="shared" si="42"/>
        <v>4.6</v>
      </c>
      <c r="G173" s="45">
        <v>2.55</v>
      </c>
      <c r="H173" s="45">
        <v>2.05</v>
      </c>
      <c r="I173" s="113"/>
      <c r="J173" s="113"/>
      <c r="K173" s="112">
        <f t="shared" si="43"/>
        <v>4.6</v>
      </c>
      <c r="L173" s="112">
        <v>0</v>
      </c>
      <c r="M173" s="113">
        <v>4.2</v>
      </c>
      <c r="N173" s="112">
        <f t="shared" si="45"/>
        <v>-0.39999999999999947</v>
      </c>
      <c r="O173" s="119">
        <f t="shared" si="46"/>
        <v>-0.39999999999999947</v>
      </c>
      <c r="P173" s="161" t="s">
        <v>65</v>
      </c>
      <c r="Q173" s="140"/>
      <c r="R173" s="130">
        <v>133</v>
      </c>
      <c r="S173" s="111" t="s">
        <v>204</v>
      </c>
      <c r="T173" s="123" t="s">
        <v>35</v>
      </c>
      <c r="U173" s="41"/>
      <c r="V173" s="120">
        <v>1.1749999999999998</v>
      </c>
      <c r="W173" s="116">
        <f t="shared" si="44"/>
        <v>5.7749999999999995</v>
      </c>
      <c r="X173" s="5"/>
      <c r="Y173" s="5"/>
      <c r="Z173" s="113"/>
      <c r="AA173" s="113"/>
      <c r="AB173" s="112">
        <f t="shared" si="40"/>
        <v>5.7749999999999995</v>
      </c>
      <c r="AC173" s="112">
        <v>0</v>
      </c>
      <c r="AD173" s="113">
        <v>4.2</v>
      </c>
      <c r="AE173" s="119">
        <f t="shared" si="47"/>
        <v>-1.5749999999999993</v>
      </c>
      <c r="AF173" s="127">
        <f t="shared" si="48"/>
        <v>-1.5749999999999993</v>
      </c>
      <c r="AG173" s="113" t="s">
        <v>65</v>
      </c>
      <c r="AH173" s="110"/>
      <c r="AI173" s="110"/>
      <c r="AJ173" s="110"/>
    </row>
    <row r="174" spans="1:33" s="3" customFormat="1" ht="11.25">
      <c r="A174" s="96">
        <v>134</v>
      </c>
      <c r="B174" s="83" t="s">
        <v>205</v>
      </c>
      <c r="C174" s="86" t="s">
        <v>7</v>
      </c>
      <c r="D174" s="86">
        <v>1.6</v>
      </c>
      <c r="E174" s="86">
        <v>1.6</v>
      </c>
      <c r="F174" s="45">
        <f t="shared" si="42"/>
        <v>1.06</v>
      </c>
      <c r="G174" s="45">
        <v>0.35</v>
      </c>
      <c r="H174" s="45">
        <v>0.71</v>
      </c>
      <c r="I174" s="45">
        <v>0.208</v>
      </c>
      <c r="J174" s="45">
        <v>120</v>
      </c>
      <c r="K174" s="43">
        <f t="shared" si="43"/>
        <v>0.8520000000000001</v>
      </c>
      <c r="L174" s="43">
        <v>0</v>
      </c>
      <c r="M174" s="45">
        <v>1.68</v>
      </c>
      <c r="N174" s="43">
        <f t="shared" si="45"/>
        <v>0.8279999999999998</v>
      </c>
      <c r="O174" s="92">
        <f t="shared" si="46"/>
        <v>0.8279999999999998</v>
      </c>
      <c r="P174" s="160" t="s">
        <v>66</v>
      </c>
      <c r="Q174" s="140"/>
      <c r="R174" s="96">
        <v>134</v>
      </c>
      <c r="S174" s="83" t="s">
        <v>205</v>
      </c>
      <c r="T174" s="57" t="s">
        <v>7</v>
      </c>
      <c r="U174" s="9"/>
      <c r="V174" s="51">
        <v>0.015</v>
      </c>
      <c r="W174" s="75">
        <f t="shared" si="44"/>
        <v>1.075</v>
      </c>
      <c r="X174" s="5"/>
      <c r="Y174" s="5"/>
      <c r="Z174" s="45">
        <v>0.208</v>
      </c>
      <c r="AA174" s="45">
        <v>120</v>
      </c>
      <c r="AB174" s="6">
        <f t="shared" si="40"/>
        <v>0.867</v>
      </c>
      <c r="AC174" s="6">
        <v>0</v>
      </c>
      <c r="AD174" s="58">
        <v>1.68</v>
      </c>
      <c r="AE174" s="22">
        <f t="shared" si="47"/>
        <v>0.813</v>
      </c>
      <c r="AF174" s="19">
        <f t="shared" si="48"/>
        <v>0.813</v>
      </c>
      <c r="AG174" s="58" t="s">
        <v>66</v>
      </c>
    </row>
    <row r="175" spans="1:33" s="3" customFormat="1" ht="11.25">
      <c r="A175" s="96">
        <v>135</v>
      </c>
      <c r="B175" s="83" t="s">
        <v>206</v>
      </c>
      <c r="C175" s="86" t="s">
        <v>5</v>
      </c>
      <c r="D175" s="86">
        <v>2.5</v>
      </c>
      <c r="E175" s="86">
        <v>2.5</v>
      </c>
      <c r="F175" s="45">
        <f t="shared" si="42"/>
        <v>0.9099999999999999</v>
      </c>
      <c r="G175" s="45">
        <v>0.3</v>
      </c>
      <c r="H175" s="45">
        <v>0.61</v>
      </c>
      <c r="I175" s="45">
        <v>0.173</v>
      </c>
      <c r="J175" s="45">
        <v>120</v>
      </c>
      <c r="K175" s="43">
        <f t="shared" si="43"/>
        <v>0.7369999999999999</v>
      </c>
      <c r="L175" s="43">
        <v>0</v>
      </c>
      <c r="M175" s="45">
        <v>2.63</v>
      </c>
      <c r="N175" s="43">
        <f t="shared" si="45"/>
        <v>1.893</v>
      </c>
      <c r="O175" s="92">
        <f t="shared" si="46"/>
        <v>1.893</v>
      </c>
      <c r="P175" s="160" t="s">
        <v>66</v>
      </c>
      <c r="Q175" s="140"/>
      <c r="R175" s="96">
        <v>135</v>
      </c>
      <c r="S175" s="83" t="s">
        <v>206</v>
      </c>
      <c r="T175" s="57" t="s">
        <v>5</v>
      </c>
      <c r="U175" s="9"/>
      <c r="V175" s="51">
        <v>0.01</v>
      </c>
      <c r="W175" s="75">
        <f t="shared" si="44"/>
        <v>0.9199999999999999</v>
      </c>
      <c r="X175" s="5"/>
      <c r="Y175" s="5"/>
      <c r="Z175" s="45">
        <v>0.173</v>
      </c>
      <c r="AA175" s="45">
        <v>120</v>
      </c>
      <c r="AB175" s="6">
        <f t="shared" si="40"/>
        <v>0.7469999999999999</v>
      </c>
      <c r="AC175" s="6">
        <v>0</v>
      </c>
      <c r="AD175" s="58">
        <v>2.63</v>
      </c>
      <c r="AE175" s="22">
        <f t="shared" si="47"/>
        <v>1.883</v>
      </c>
      <c r="AF175" s="20">
        <f t="shared" si="48"/>
        <v>1.883</v>
      </c>
      <c r="AG175" s="58" t="s">
        <v>66</v>
      </c>
    </row>
    <row r="176" spans="1:33" s="3" customFormat="1" ht="12.75" customHeight="1">
      <c r="A176" s="96">
        <v>136</v>
      </c>
      <c r="B176" s="83" t="s">
        <v>207</v>
      </c>
      <c r="C176" s="86" t="s">
        <v>5</v>
      </c>
      <c r="D176" s="86">
        <v>2.5</v>
      </c>
      <c r="E176" s="86">
        <v>2.5</v>
      </c>
      <c r="F176" s="45">
        <f t="shared" si="42"/>
        <v>0.96</v>
      </c>
      <c r="G176" s="45">
        <v>0.47</v>
      </c>
      <c r="H176" s="45">
        <v>0.49</v>
      </c>
      <c r="I176" s="45"/>
      <c r="J176" s="45"/>
      <c r="K176" s="43">
        <f t="shared" si="43"/>
        <v>0.96</v>
      </c>
      <c r="L176" s="43">
        <v>0</v>
      </c>
      <c r="M176" s="45">
        <v>2.63</v>
      </c>
      <c r="N176" s="43">
        <f t="shared" si="45"/>
        <v>1.67</v>
      </c>
      <c r="O176" s="92">
        <f t="shared" si="46"/>
        <v>1.67</v>
      </c>
      <c r="P176" s="160" t="s">
        <v>66</v>
      </c>
      <c r="Q176" s="140"/>
      <c r="R176" s="96">
        <v>136</v>
      </c>
      <c r="S176" s="83" t="s">
        <v>207</v>
      </c>
      <c r="T176" s="57" t="s">
        <v>5</v>
      </c>
      <c r="U176" s="9"/>
      <c r="V176" s="51">
        <v>0.01</v>
      </c>
      <c r="W176" s="75">
        <f t="shared" si="44"/>
        <v>0.97</v>
      </c>
      <c r="X176" s="5"/>
      <c r="Y176" s="5"/>
      <c r="Z176" s="45"/>
      <c r="AA176" s="45"/>
      <c r="AB176" s="6">
        <f t="shared" si="40"/>
        <v>0.97</v>
      </c>
      <c r="AC176" s="6">
        <v>0</v>
      </c>
      <c r="AD176" s="58">
        <v>2.63</v>
      </c>
      <c r="AE176" s="22">
        <f t="shared" si="47"/>
        <v>1.66</v>
      </c>
      <c r="AF176" s="20">
        <f t="shared" si="48"/>
        <v>1.66</v>
      </c>
      <c r="AG176" s="58" t="s">
        <v>66</v>
      </c>
    </row>
    <row r="177" spans="1:33" s="3" customFormat="1" ht="11.25">
      <c r="A177" s="96">
        <v>137</v>
      </c>
      <c r="B177" s="83" t="s">
        <v>208</v>
      </c>
      <c r="C177" s="86" t="s">
        <v>5</v>
      </c>
      <c r="D177" s="86">
        <v>2.5</v>
      </c>
      <c r="E177" s="86">
        <v>2.5</v>
      </c>
      <c r="F177" s="45">
        <f t="shared" si="42"/>
        <v>0.54</v>
      </c>
      <c r="G177" s="45">
        <v>0.23</v>
      </c>
      <c r="H177" s="45">
        <v>0.31</v>
      </c>
      <c r="I177" s="45"/>
      <c r="J177" s="45"/>
      <c r="K177" s="43">
        <f t="shared" si="43"/>
        <v>0.54</v>
      </c>
      <c r="L177" s="43">
        <v>0</v>
      </c>
      <c r="M177" s="45">
        <v>2.63</v>
      </c>
      <c r="N177" s="43">
        <f t="shared" si="45"/>
        <v>2.09</v>
      </c>
      <c r="O177" s="92">
        <f t="shared" si="46"/>
        <v>2.09</v>
      </c>
      <c r="P177" s="160" t="s">
        <v>66</v>
      </c>
      <c r="Q177" s="140"/>
      <c r="R177" s="96">
        <v>137</v>
      </c>
      <c r="S177" s="83" t="s">
        <v>208</v>
      </c>
      <c r="T177" s="57" t="s">
        <v>5</v>
      </c>
      <c r="U177" s="9"/>
      <c r="V177" s="51">
        <v>0.09400000000000003</v>
      </c>
      <c r="W177" s="75">
        <f t="shared" si="44"/>
        <v>0.6340000000000001</v>
      </c>
      <c r="X177" s="5"/>
      <c r="Y177" s="5"/>
      <c r="Z177" s="45"/>
      <c r="AA177" s="45"/>
      <c r="AB177" s="6">
        <f t="shared" si="40"/>
        <v>0.6340000000000001</v>
      </c>
      <c r="AC177" s="6">
        <v>0</v>
      </c>
      <c r="AD177" s="58">
        <v>2.63</v>
      </c>
      <c r="AE177" s="22">
        <f t="shared" si="47"/>
        <v>1.9959999999999998</v>
      </c>
      <c r="AF177" s="20">
        <f t="shared" si="48"/>
        <v>1.9959999999999998</v>
      </c>
      <c r="AG177" s="58" t="s">
        <v>66</v>
      </c>
    </row>
    <row r="178" spans="1:33" s="3" customFormat="1" ht="11.25">
      <c r="A178" s="96">
        <v>138</v>
      </c>
      <c r="B178" s="83" t="s">
        <v>209</v>
      </c>
      <c r="C178" s="86" t="s">
        <v>7</v>
      </c>
      <c r="D178" s="86">
        <v>1.6</v>
      </c>
      <c r="E178" s="86">
        <v>1.6</v>
      </c>
      <c r="F178" s="45">
        <f t="shared" si="42"/>
        <v>1.4</v>
      </c>
      <c r="G178" s="45">
        <v>0.68</v>
      </c>
      <c r="H178" s="45">
        <v>0.72</v>
      </c>
      <c r="I178" s="45">
        <v>0.364</v>
      </c>
      <c r="J178" s="45">
        <v>120</v>
      </c>
      <c r="K178" s="43">
        <f t="shared" si="43"/>
        <v>1.036</v>
      </c>
      <c r="L178" s="43">
        <v>0</v>
      </c>
      <c r="M178" s="45">
        <v>1.68</v>
      </c>
      <c r="N178" s="43">
        <f t="shared" si="45"/>
        <v>0.6439999999999999</v>
      </c>
      <c r="O178" s="92">
        <f t="shared" si="46"/>
        <v>0.6439999999999999</v>
      </c>
      <c r="P178" s="160" t="s">
        <v>66</v>
      </c>
      <c r="Q178" s="140"/>
      <c r="R178" s="96">
        <v>138</v>
      </c>
      <c r="S178" s="83" t="s">
        <v>209</v>
      </c>
      <c r="T178" s="57" t="s">
        <v>7</v>
      </c>
      <c r="U178" s="9"/>
      <c r="V178" s="51">
        <v>0.11900000000000004</v>
      </c>
      <c r="W178" s="75">
        <f t="shared" si="44"/>
        <v>1.519</v>
      </c>
      <c r="X178" s="5"/>
      <c r="Y178" s="5"/>
      <c r="Z178" s="45">
        <v>0.364</v>
      </c>
      <c r="AA178" s="45">
        <v>120</v>
      </c>
      <c r="AB178" s="5">
        <f t="shared" si="40"/>
        <v>1.1549999999999998</v>
      </c>
      <c r="AC178" s="6">
        <v>0</v>
      </c>
      <c r="AD178" s="58">
        <v>1.68</v>
      </c>
      <c r="AE178" s="23">
        <f t="shared" si="47"/>
        <v>0.5250000000000001</v>
      </c>
      <c r="AF178" s="19">
        <f t="shared" si="48"/>
        <v>0.5250000000000001</v>
      </c>
      <c r="AG178" s="58" t="s">
        <v>66</v>
      </c>
    </row>
    <row r="179" spans="1:33" s="3" customFormat="1" ht="11.25">
      <c r="A179" s="96">
        <v>139</v>
      </c>
      <c r="B179" s="83" t="s">
        <v>210</v>
      </c>
      <c r="C179" s="86" t="s">
        <v>6</v>
      </c>
      <c r="D179" s="86">
        <v>1.6</v>
      </c>
      <c r="E179" s="86">
        <v>2.5</v>
      </c>
      <c r="F179" s="45">
        <f t="shared" si="42"/>
        <v>0.22</v>
      </c>
      <c r="G179" s="45">
        <v>0.13</v>
      </c>
      <c r="H179" s="45">
        <v>0.09</v>
      </c>
      <c r="I179" s="45">
        <v>0.017</v>
      </c>
      <c r="J179" s="45">
        <v>120</v>
      </c>
      <c r="K179" s="43">
        <f t="shared" si="43"/>
        <v>0.203</v>
      </c>
      <c r="L179" s="43">
        <v>0</v>
      </c>
      <c r="M179" s="45">
        <v>1.68</v>
      </c>
      <c r="N179" s="43">
        <f t="shared" si="45"/>
        <v>1.4769999999999999</v>
      </c>
      <c r="O179" s="92">
        <f t="shared" si="46"/>
        <v>1.4769999999999999</v>
      </c>
      <c r="P179" s="160" t="s">
        <v>66</v>
      </c>
      <c r="Q179" s="140"/>
      <c r="R179" s="96">
        <v>139</v>
      </c>
      <c r="S179" s="83" t="s">
        <v>210</v>
      </c>
      <c r="T179" s="57" t="s">
        <v>6</v>
      </c>
      <c r="U179" s="9"/>
      <c r="V179" s="51">
        <v>0.002</v>
      </c>
      <c r="W179" s="75">
        <f t="shared" si="44"/>
        <v>0.222</v>
      </c>
      <c r="X179" s="5"/>
      <c r="Y179" s="5"/>
      <c r="Z179" s="45">
        <v>0.017</v>
      </c>
      <c r="AA179" s="45">
        <v>120</v>
      </c>
      <c r="AB179" s="6">
        <f t="shared" si="40"/>
        <v>0.20500000000000002</v>
      </c>
      <c r="AC179" s="6">
        <v>0</v>
      </c>
      <c r="AD179" s="58">
        <v>1.68</v>
      </c>
      <c r="AE179" s="22">
        <f t="shared" si="47"/>
        <v>1.4749999999999999</v>
      </c>
      <c r="AF179" s="20">
        <f t="shared" si="48"/>
        <v>1.4749999999999999</v>
      </c>
      <c r="AG179" s="58" t="s">
        <v>66</v>
      </c>
    </row>
    <row r="180" spans="1:33" s="3" customFormat="1" ht="11.25">
      <c r="A180" s="96">
        <v>140</v>
      </c>
      <c r="B180" s="83" t="s">
        <v>211</v>
      </c>
      <c r="C180" s="86" t="s">
        <v>18</v>
      </c>
      <c r="D180" s="86">
        <v>2.5</v>
      </c>
      <c r="E180" s="86">
        <v>4</v>
      </c>
      <c r="F180" s="45">
        <f t="shared" si="42"/>
        <v>1.5599999999999998</v>
      </c>
      <c r="G180" s="45">
        <v>1.15</v>
      </c>
      <c r="H180" s="45">
        <v>0.41</v>
      </c>
      <c r="I180" s="45">
        <v>0.277</v>
      </c>
      <c r="J180" s="45">
        <v>120</v>
      </c>
      <c r="K180" s="43">
        <f t="shared" si="43"/>
        <v>1.283</v>
      </c>
      <c r="L180" s="43">
        <v>0</v>
      </c>
      <c r="M180" s="45">
        <v>2.63</v>
      </c>
      <c r="N180" s="43">
        <f t="shared" si="45"/>
        <v>1.347</v>
      </c>
      <c r="O180" s="92">
        <f t="shared" si="46"/>
        <v>1.347</v>
      </c>
      <c r="P180" s="160" t="s">
        <v>66</v>
      </c>
      <c r="Q180" s="140"/>
      <c r="R180" s="96">
        <v>140</v>
      </c>
      <c r="S180" s="83" t="s">
        <v>211</v>
      </c>
      <c r="T180" s="57" t="s">
        <v>18</v>
      </c>
      <c r="U180" s="9"/>
      <c r="V180" s="51">
        <v>0.2310000000000001</v>
      </c>
      <c r="W180" s="75">
        <f t="shared" si="44"/>
        <v>1.791</v>
      </c>
      <c r="X180" s="5"/>
      <c r="Y180" s="5"/>
      <c r="Z180" s="45">
        <v>0.277</v>
      </c>
      <c r="AA180" s="45">
        <v>120</v>
      </c>
      <c r="AB180" s="6">
        <f t="shared" si="40"/>
        <v>1.5139999999999998</v>
      </c>
      <c r="AC180" s="6">
        <v>0</v>
      </c>
      <c r="AD180" s="58">
        <v>2.63</v>
      </c>
      <c r="AE180" s="22">
        <f t="shared" si="47"/>
        <v>1.116</v>
      </c>
      <c r="AF180" s="19">
        <f t="shared" si="48"/>
        <v>1.116</v>
      </c>
      <c r="AG180" s="58" t="s">
        <v>66</v>
      </c>
    </row>
    <row r="181" spans="1:33" s="3" customFormat="1" ht="11.25">
      <c r="A181" s="96">
        <v>141</v>
      </c>
      <c r="B181" s="83" t="s">
        <v>212</v>
      </c>
      <c r="C181" s="86" t="s">
        <v>8</v>
      </c>
      <c r="D181" s="86">
        <v>6.3</v>
      </c>
      <c r="E181" s="86">
        <v>6.3</v>
      </c>
      <c r="F181" s="45">
        <f t="shared" si="42"/>
        <v>3.7600000000000002</v>
      </c>
      <c r="G181" s="45">
        <v>2.47</v>
      </c>
      <c r="H181" s="45">
        <v>1.29</v>
      </c>
      <c r="I181" s="45"/>
      <c r="J181" s="45"/>
      <c r="K181" s="43">
        <f t="shared" si="43"/>
        <v>3.7600000000000002</v>
      </c>
      <c r="L181" s="43">
        <v>0</v>
      </c>
      <c r="M181" s="45">
        <v>6.62</v>
      </c>
      <c r="N181" s="43">
        <f t="shared" si="45"/>
        <v>2.86</v>
      </c>
      <c r="O181" s="92">
        <f t="shared" si="46"/>
        <v>2.86</v>
      </c>
      <c r="P181" s="160" t="s">
        <v>66</v>
      </c>
      <c r="Q181" s="140"/>
      <c r="R181" s="96">
        <v>141</v>
      </c>
      <c r="S181" s="83" t="s">
        <v>212</v>
      </c>
      <c r="T181" s="57" t="s">
        <v>8</v>
      </c>
      <c r="U181" s="9"/>
      <c r="V181" s="51">
        <v>0.4880000000000001</v>
      </c>
      <c r="W181" s="75">
        <f t="shared" si="44"/>
        <v>4.248</v>
      </c>
      <c r="X181" s="5"/>
      <c r="Y181" s="5"/>
      <c r="Z181" s="45"/>
      <c r="AA181" s="45"/>
      <c r="AB181" s="5">
        <f t="shared" si="40"/>
        <v>4.248</v>
      </c>
      <c r="AC181" s="6">
        <v>0</v>
      </c>
      <c r="AD181" s="58">
        <v>6.62</v>
      </c>
      <c r="AE181" s="23">
        <f t="shared" si="47"/>
        <v>2.372</v>
      </c>
      <c r="AF181" s="19">
        <f t="shared" si="48"/>
        <v>2.372</v>
      </c>
      <c r="AG181" s="58" t="s">
        <v>66</v>
      </c>
    </row>
    <row r="182" spans="1:33" s="3" customFormat="1" ht="11.25">
      <c r="A182" s="96">
        <v>142</v>
      </c>
      <c r="B182" s="83" t="s">
        <v>213</v>
      </c>
      <c r="C182" s="86" t="s">
        <v>36</v>
      </c>
      <c r="D182" s="86">
        <v>5.6</v>
      </c>
      <c r="E182" s="86">
        <v>6.3</v>
      </c>
      <c r="F182" s="45">
        <f t="shared" si="42"/>
        <v>2.13</v>
      </c>
      <c r="G182" s="45">
        <v>0.73</v>
      </c>
      <c r="H182" s="45">
        <v>1.4</v>
      </c>
      <c r="I182" s="45"/>
      <c r="J182" s="45"/>
      <c r="K182" s="43">
        <f t="shared" si="43"/>
        <v>2.13</v>
      </c>
      <c r="L182" s="43">
        <v>0</v>
      </c>
      <c r="M182" s="45">
        <v>5.88</v>
      </c>
      <c r="N182" s="43">
        <f t="shared" si="45"/>
        <v>3.75</v>
      </c>
      <c r="O182" s="92">
        <f t="shared" si="46"/>
        <v>3.75</v>
      </c>
      <c r="P182" s="160" t="s">
        <v>66</v>
      </c>
      <c r="Q182" s="140"/>
      <c r="R182" s="96">
        <v>142</v>
      </c>
      <c r="S182" s="83" t="s">
        <v>213</v>
      </c>
      <c r="T182" s="57" t="s">
        <v>36</v>
      </c>
      <c r="U182" s="9"/>
      <c r="V182" s="51">
        <v>0</v>
      </c>
      <c r="W182" s="75">
        <f t="shared" si="44"/>
        <v>2.13</v>
      </c>
      <c r="X182" s="5"/>
      <c r="Y182" s="5"/>
      <c r="Z182" s="45"/>
      <c r="AA182" s="45"/>
      <c r="AB182" s="6">
        <f t="shared" si="40"/>
        <v>2.13</v>
      </c>
      <c r="AC182" s="6">
        <v>0</v>
      </c>
      <c r="AD182" s="58">
        <v>5.88</v>
      </c>
      <c r="AE182" s="22">
        <f t="shared" si="47"/>
        <v>3.75</v>
      </c>
      <c r="AF182" s="20">
        <f t="shared" si="48"/>
        <v>3.75</v>
      </c>
      <c r="AG182" s="58" t="s">
        <v>66</v>
      </c>
    </row>
    <row r="183" spans="1:33" s="3" customFormat="1" ht="22.5">
      <c r="A183" s="96">
        <v>143</v>
      </c>
      <c r="B183" s="83" t="s">
        <v>214</v>
      </c>
      <c r="C183" s="86" t="s">
        <v>25</v>
      </c>
      <c r="D183" s="86">
        <v>4</v>
      </c>
      <c r="E183" s="86">
        <v>2.5</v>
      </c>
      <c r="F183" s="45">
        <f t="shared" si="42"/>
        <v>2.09</v>
      </c>
      <c r="G183" s="79">
        <v>1.14</v>
      </c>
      <c r="H183" s="79">
        <v>0.95</v>
      </c>
      <c r="I183" s="45">
        <v>0.104</v>
      </c>
      <c r="J183" s="45">
        <v>120</v>
      </c>
      <c r="K183" s="43">
        <f t="shared" si="43"/>
        <v>1.9859999999999998</v>
      </c>
      <c r="L183" s="43">
        <v>0</v>
      </c>
      <c r="M183" s="45">
        <v>2.63</v>
      </c>
      <c r="N183" s="43">
        <f t="shared" si="45"/>
        <v>0.6440000000000001</v>
      </c>
      <c r="O183" s="92">
        <f t="shared" si="46"/>
        <v>0.6440000000000001</v>
      </c>
      <c r="P183" s="160" t="s">
        <v>66</v>
      </c>
      <c r="Q183" s="140"/>
      <c r="R183" s="96">
        <v>143</v>
      </c>
      <c r="S183" s="83" t="s">
        <v>214</v>
      </c>
      <c r="T183" s="57" t="s">
        <v>25</v>
      </c>
      <c r="U183" s="9"/>
      <c r="V183" s="51">
        <v>0.28500000000000014</v>
      </c>
      <c r="W183" s="75">
        <f t="shared" si="44"/>
        <v>2.375</v>
      </c>
      <c r="X183" s="5"/>
      <c r="Y183" s="5"/>
      <c r="Z183" s="45">
        <v>0.104</v>
      </c>
      <c r="AA183" s="45">
        <v>120</v>
      </c>
      <c r="AB183" s="6">
        <f t="shared" si="40"/>
        <v>2.271</v>
      </c>
      <c r="AC183" s="6">
        <v>0</v>
      </c>
      <c r="AD183" s="58">
        <v>2.63</v>
      </c>
      <c r="AE183" s="22">
        <f t="shared" si="47"/>
        <v>0.359</v>
      </c>
      <c r="AF183" s="20">
        <f t="shared" si="48"/>
        <v>0.359</v>
      </c>
      <c r="AG183" s="58" t="s">
        <v>66</v>
      </c>
    </row>
    <row r="184" spans="1:33" s="3" customFormat="1" ht="22.5">
      <c r="A184" s="192">
        <v>144</v>
      </c>
      <c r="B184" s="83" t="s">
        <v>215</v>
      </c>
      <c r="C184" s="86" t="s">
        <v>11</v>
      </c>
      <c r="D184" s="86">
        <v>25</v>
      </c>
      <c r="E184" s="86">
        <v>25</v>
      </c>
      <c r="F184" s="45">
        <f>F185+F186</f>
        <v>20.08</v>
      </c>
      <c r="G184" s="47"/>
      <c r="H184" s="47"/>
      <c r="I184" s="45"/>
      <c r="J184" s="45"/>
      <c r="K184" s="45">
        <f t="shared" si="43"/>
        <v>20.08</v>
      </c>
      <c r="L184" s="43">
        <v>0</v>
      </c>
      <c r="M184" s="45">
        <v>26.25</v>
      </c>
      <c r="N184" s="43">
        <f>M184-K184-L184</f>
        <v>6.170000000000002</v>
      </c>
      <c r="O184" s="195">
        <f>MIN(N184:N186)</f>
        <v>6.170000000000002</v>
      </c>
      <c r="P184" s="198" t="s">
        <v>66</v>
      </c>
      <c r="Q184" s="140"/>
      <c r="R184" s="192">
        <v>144</v>
      </c>
      <c r="S184" s="83" t="s">
        <v>215</v>
      </c>
      <c r="T184" s="57" t="s">
        <v>11</v>
      </c>
      <c r="U184" s="9"/>
      <c r="V184" s="81"/>
      <c r="W184" s="75">
        <f>W185+W186</f>
        <v>21.115499999999997</v>
      </c>
      <c r="X184" s="5"/>
      <c r="Y184" s="5"/>
      <c r="Z184" s="45"/>
      <c r="AA184" s="45"/>
      <c r="AB184" s="5">
        <f t="shared" si="40"/>
        <v>21.115499999999997</v>
      </c>
      <c r="AC184" s="6">
        <v>0</v>
      </c>
      <c r="AD184" s="58">
        <v>26.25</v>
      </c>
      <c r="AE184" s="5">
        <f>AD184-AB184-AC184</f>
        <v>5.134500000000003</v>
      </c>
      <c r="AF184" s="89">
        <f>MIN(AE184:AE186)</f>
        <v>5.134500000000003</v>
      </c>
      <c r="AG184" s="165" t="s">
        <v>66</v>
      </c>
    </row>
    <row r="185" spans="1:33" s="3" customFormat="1" ht="11.25">
      <c r="A185" s="193"/>
      <c r="B185" s="49" t="s">
        <v>73</v>
      </c>
      <c r="C185" s="86" t="s">
        <v>11</v>
      </c>
      <c r="D185" s="86"/>
      <c r="E185" s="86"/>
      <c r="F185" s="45">
        <f t="shared" si="42"/>
        <v>3.67</v>
      </c>
      <c r="G185" s="45">
        <v>3.67</v>
      </c>
      <c r="H185" s="45">
        <v>0</v>
      </c>
      <c r="I185" s="45"/>
      <c r="J185" s="45"/>
      <c r="K185" s="45">
        <f t="shared" si="43"/>
        <v>3.67</v>
      </c>
      <c r="L185" s="43">
        <v>0</v>
      </c>
      <c r="M185" s="45">
        <v>26.25</v>
      </c>
      <c r="N185" s="43">
        <f>M185-F185</f>
        <v>22.58</v>
      </c>
      <c r="O185" s="196"/>
      <c r="P185" s="199"/>
      <c r="Q185" s="140"/>
      <c r="R185" s="193"/>
      <c r="S185" s="49" t="s">
        <v>73</v>
      </c>
      <c r="T185" s="57" t="s">
        <v>11</v>
      </c>
      <c r="U185" s="9"/>
      <c r="V185" s="81"/>
      <c r="W185" s="47">
        <f>F185+V183+V177+V166/2</f>
        <v>4.6455</v>
      </c>
      <c r="X185" s="4"/>
      <c r="Y185" s="4"/>
      <c r="Z185" s="45"/>
      <c r="AA185" s="45"/>
      <c r="AB185" s="6">
        <f t="shared" si="40"/>
        <v>4.6455</v>
      </c>
      <c r="AC185" s="6">
        <v>0</v>
      </c>
      <c r="AD185" s="58">
        <v>26.25</v>
      </c>
      <c r="AE185" s="6">
        <f>AD185-W185</f>
        <v>21.6045</v>
      </c>
      <c r="AF185" s="90"/>
      <c r="AG185" s="166"/>
    </row>
    <row r="186" spans="1:33" s="3" customFormat="1" ht="11.25">
      <c r="A186" s="194"/>
      <c r="B186" s="49" t="s">
        <v>74</v>
      </c>
      <c r="C186" s="86" t="s">
        <v>11</v>
      </c>
      <c r="D186" s="86"/>
      <c r="E186" s="86"/>
      <c r="F186" s="45">
        <f t="shared" si="42"/>
        <v>16.41</v>
      </c>
      <c r="G186" s="45">
        <v>8.03</v>
      </c>
      <c r="H186" s="45">
        <v>8.38</v>
      </c>
      <c r="I186" s="45"/>
      <c r="J186" s="45"/>
      <c r="K186" s="45">
        <f t="shared" si="43"/>
        <v>16.41</v>
      </c>
      <c r="L186" s="43">
        <v>0</v>
      </c>
      <c r="M186" s="45">
        <v>26.25</v>
      </c>
      <c r="N186" s="43">
        <f>M186-K186-L186</f>
        <v>9.84</v>
      </c>
      <c r="O186" s="197"/>
      <c r="P186" s="200"/>
      <c r="Q186" s="140"/>
      <c r="R186" s="194"/>
      <c r="S186" s="49" t="s">
        <v>74</v>
      </c>
      <c r="T186" s="57" t="s">
        <v>11</v>
      </c>
      <c r="U186" s="9"/>
      <c r="V186" s="51">
        <v>0.06</v>
      </c>
      <c r="W186" s="47">
        <f>V186+F186</f>
        <v>16.47</v>
      </c>
      <c r="X186" s="4"/>
      <c r="Y186" s="4"/>
      <c r="Z186" s="45"/>
      <c r="AA186" s="45"/>
      <c r="AB186" s="5">
        <f t="shared" si="40"/>
        <v>16.47</v>
      </c>
      <c r="AC186" s="6">
        <v>0</v>
      </c>
      <c r="AD186" s="58">
        <v>26.25</v>
      </c>
      <c r="AE186" s="5">
        <f>AD186-AB186-AC186</f>
        <v>9.780000000000001</v>
      </c>
      <c r="AF186" s="202"/>
      <c r="AG186" s="167"/>
    </row>
    <row r="187" spans="1:33" s="3" customFormat="1" ht="22.5">
      <c r="A187" s="192">
        <v>145</v>
      </c>
      <c r="B187" s="83" t="s">
        <v>216</v>
      </c>
      <c r="C187" s="86" t="s">
        <v>4</v>
      </c>
      <c r="D187" s="86">
        <v>10</v>
      </c>
      <c r="E187" s="86">
        <v>10</v>
      </c>
      <c r="F187" s="45">
        <f>F188+F189</f>
        <v>8.03</v>
      </c>
      <c r="G187" s="45"/>
      <c r="H187" s="45"/>
      <c r="I187" s="45">
        <f>I189</f>
        <v>1.212</v>
      </c>
      <c r="J187" s="45">
        <v>120</v>
      </c>
      <c r="K187" s="45">
        <f t="shared" si="43"/>
        <v>6.818</v>
      </c>
      <c r="L187" s="43">
        <v>0</v>
      </c>
      <c r="M187" s="45">
        <v>10.5</v>
      </c>
      <c r="N187" s="43">
        <f>M187-K187-L187</f>
        <v>3.6820000000000004</v>
      </c>
      <c r="O187" s="195">
        <f>MIN(N187:N189)</f>
        <v>3.6820000000000004</v>
      </c>
      <c r="P187" s="198" t="s">
        <v>66</v>
      </c>
      <c r="Q187" s="140"/>
      <c r="R187" s="192">
        <v>145</v>
      </c>
      <c r="S187" s="83" t="s">
        <v>216</v>
      </c>
      <c r="T187" s="57" t="s">
        <v>4</v>
      </c>
      <c r="U187" s="9"/>
      <c r="V187" s="81"/>
      <c r="W187" s="75">
        <f>W188+W189</f>
        <v>8.11</v>
      </c>
      <c r="X187" s="5"/>
      <c r="Y187" s="5"/>
      <c r="Z187" s="45">
        <f>Z189</f>
        <v>1.212</v>
      </c>
      <c r="AA187" s="45">
        <v>120</v>
      </c>
      <c r="AB187" s="6">
        <f t="shared" si="40"/>
        <v>6.898</v>
      </c>
      <c r="AC187" s="6">
        <v>0</v>
      </c>
      <c r="AD187" s="58">
        <v>10.5</v>
      </c>
      <c r="AE187" s="6">
        <f>AD187-AB187-AC187</f>
        <v>3.6020000000000003</v>
      </c>
      <c r="AF187" s="220">
        <f>MIN(AE187:AE189)</f>
        <v>3.6020000000000003</v>
      </c>
      <c r="AG187" s="165" t="s">
        <v>66</v>
      </c>
    </row>
    <row r="188" spans="1:33" s="3" customFormat="1" ht="11.25">
      <c r="A188" s="193"/>
      <c r="B188" s="49" t="s">
        <v>73</v>
      </c>
      <c r="C188" s="86" t="s">
        <v>4</v>
      </c>
      <c r="D188" s="86"/>
      <c r="E188" s="86"/>
      <c r="F188" s="45">
        <f t="shared" si="42"/>
        <v>0.78</v>
      </c>
      <c r="G188" s="45">
        <v>0.44</v>
      </c>
      <c r="H188" s="45">
        <v>0.34</v>
      </c>
      <c r="I188" s="45"/>
      <c r="J188" s="45"/>
      <c r="K188" s="45">
        <f t="shared" si="43"/>
        <v>0.78</v>
      </c>
      <c r="L188" s="43">
        <v>0</v>
      </c>
      <c r="M188" s="45">
        <v>10.5</v>
      </c>
      <c r="N188" s="43">
        <f>M188-F188</f>
        <v>9.72</v>
      </c>
      <c r="O188" s="196"/>
      <c r="P188" s="199"/>
      <c r="Q188" s="140"/>
      <c r="R188" s="193"/>
      <c r="S188" s="49" t="s">
        <v>73</v>
      </c>
      <c r="T188" s="57" t="s">
        <v>4</v>
      </c>
      <c r="U188" s="9"/>
      <c r="V188" s="81"/>
      <c r="W188" s="47">
        <f>F188+V175</f>
        <v>0.79</v>
      </c>
      <c r="X188" s="4"/>
      <c r="Y188" s="4"/>
      <c r="Z188" s="45"/>
      <c r="AA188" s="45"/>
      <c r="AB188" s="6">
        <f t="shared" si="40"/>
        <v>0.79</v>
      </c>
      <c r="AC188" s="6">
        <v>0</v>
      </c>
      <c r="AD188" s="58">
        <v>10.5</v>
      </c>
      <c r="AE188" s="6">
        <f>AD188-W188</f>
        <v>9.71</v>
      </c>
      <c r="AF188" s="221"/>
      <c r="AG188" s="166"/>
    </row>
    <row r="189" spans="1:33" s="3" customFormat="1" ht="11.25">
      <c r="A189" s="194"/>
      <c r="B189" s="49" t="s">
        <v>74</v>
      </c>
      <c r="C189" s="86" t="s">
        <v>4</v>
      </c>
      <c r="D189" s="86"/>
      <c r="E189" s="86"/>
      <c r="F189" s="45">
        <f t="shared" si="42"/>
        <v>7.25</v>
      </c>
      <c r="G189" s="45">
        <v>4.57</v>
      </c>
      <c r="H189" s="45">
        <v>2.68</v>
      </c>
      <c r="I189" s="45">
        <v>1.212</v>
      </c>
      <c r="J189" s="45">
        <v>120</v>
      </c>
      <c r="K189" s="45">
        <f t="shared" si="43"/>
        <v>6.038</v>
      </c>
      <c r="L189" s="43">
        <v>0</v>
      </c>
      <c r="M189" s="45">
        <v>10.5</v>
      </c>
      <c r="N189" s="43">
        <f>M189-K189-L189</f>
        <v>4.462</v>
      </c>
      <c r="O189" s="197"/>
      <c r="P189" s="200"/>
      <c r="Q189" s="140"/>
      <c r="R189" s="194"/>
      <c r="S189" s="49" t="s">
        <v>74</v>
      </c>
      <c r="T189" s="57" t="s">
        <v>4</v>
      </c>
      <c r="U189" s="9"/>
      <c r="V189" s="51">
        <v>0.07</v>
      </c>
      <c r="W189" s="47">
        <f>V189+F189</f>
        <v>7.32</v>
      </c>
      <c r="X189" s="4"/>
      <c r="Y189" s="4"/>
      <c r="Z189" s="45">
        <v>1.212</v>
      </c>
      <c r="AA189" s="45">
        <v>120</v>
      </c>
      <c r="AB189" s="6">
        <f t="shared" si="40"/>
        <v>6.1080000000000005</v>
      </c>
      <c r="AC189" s="6">
        <v>0</v>
      </c>
      <c r="AD189" s="58">
        <v>10.5</v>
      </c>
      <c r="AE189" s="6">
        <f>AD189-AB189-AC189</f>
        <v>4.3919999999999995</v>
      </c>
      <c r="AF189" s="222"/>
      <c r="AG189" s="167"/>
    </row>
    <row r="190" spans="1:33" s="3" customFormat="1" ht="11.25">
      <c r="A190" s="96">
        <v>146</v>
      </c>
      <c r="B190" s="83" t="s">
        <v>217</v>
      </c>
      <c r="C190" s="86" t="s">
        <v>8</v>
      </c>
      <c r="D190" s="86">
        <v>6.3</v>
      </c>
      <c r="E190" s="86">
        <v>6.3</v>
      </c>
      <c r="F190" s="45">
        <f t="shared" si="42"/>
        <v>2.8499999999999996</v>
      </c>
      <c r="G190" s="45">
        <v>1.18</v>
      </c>
      <c r="H190" s="45">
        <v>1.67</v>
      </c>
      <c r="I190" s="45"/>
      <c r="J190" s="45"/>
      <c r="K190" s="43">
        <f t="shared" si="43"/>
        <v>2.8499999999999996</v>
      </c>
      <c r="L190" s="43">
        <v>0</v>
      </c>
      <c r="M190" s="45">
        <v>6.62</v>
      </c>
      <c r="N190" s="43">
        <f>M190-L190-K190</f>
        <v>3.7700000000000005</v>
      </c>
      <c r="O190" s="92">
        <f>N190</f>
        <v>3.7700000000000005</v>
      </c>
      <c r="P190" s="160" t="s">
        <v>66</v>
      </c>
      <c r="Q190" s="140"/>
      <c r="R190" s="96">
        <v>146</v>
      </c>
      <c r="S190" s="83" t="s">
        <v>217</v>
      </c>
      <c r="T190" s="57" t="s">
        <v>8</v>
      </c>
      <c r="U190" s="9"/>
      <c r="V190" s="51">
        <v>0.29900000000000004</v>
      </c>
      <c r="W190" s="75">
        <f>V190+F190</f>
        <v>3.1489999999999996</v>
      </c>
      <c r="X190" s="5"/>
      <c r="Y190" s="5"/>
      <c r="Z190" s="45"/>
      <c r="AA190" s="45"/>
      <c r="AB190" s="6">
        <f t="shared" si="40"/>
        <v>3.1489999999999996</v>
      </c>
      <c r="AC190" s="6">
        <v>0</v>
      </c>
      <c r="AD190" s="58">
        <v>6.62</v>
      </c>
      <c r="AE190" s="22">
        <f>AD190-AC190-AB190</f>
        <v>3.4710000000000005</v>
      </c>
      <c r="AF190" s="19">
        <f>AE190</f>
        <v>3.4710000000000005</v>
      </c>
      <c r="AG190" s="58" t="s">
        <v>66</v>
      </c>
    </row>
    <row r="191" spans="1:33" s="3" customFormat="1" ht="11.25">
      <c r="A191" s="192">
        <v>147</v>
      </c>
      <c r="B191" s="83" t="s">
        <v>218</v>
      </c>
      <c r="C191" s="86" t="s">
        <v>4</v>
      </c>
      <c r="D191" s="86">
        <v>10</v>
      </c>
      <c r="E191" s="86">
        <v>10</v>
      </c>
      <c r="F191" s="45">
        <f>F192+F193</f>
        <v>7.550000000000001</v>
      </c>
      <c r="G191" s="45"/>
      <c r="H191" s="45"/>
      <c r="I191" s="45">
        <f>I193</f>
        <v>1.368</v>
      </c>
      <c r="J191" s="45">
        <f>J193</f>
        <v>120</v>
      </c>
      <c r="K191" s="45">
        <f t="shared" si="43"/>
        <v>6.182</v>
      </c>
      <c r="L191" s="43">
        <v>0</v>
      </c>
      <c r="M191" s="45">
        <v>10.5</v>
      </c>
      <c r="N191" s="43">
        <f>M191-K191-L191</f>
        <v>4.318</v>
      </c>
      <c r="O191" s="195">
        <f>MIN(N191:N193)</f>
        <v>4.318</v>
      </c>
      <c r="P191" s="198" t="s">
        <v>66</v>
      </c>
      <c r="Q191" s="140"/>
      <c r="R191" s="192">
        <v>147</v>
      </c>
      <c r="S191" s="83" t="s">
        <v>218</v>
      </c>
      <c r="T191" s="57" t="s">
        <v>4</v>
      </c>
      <c r="U191" s="9"/>
      <c r="V191" s="81"/>
      <c r="W191" s="75">
        <f>W192+W193</f>
        <v>9.2269</v>
      </c>
      <c r="X191" s="5"/>
      <c r="Y191" s="5"/>
      <c r="Z191" s="45">
        <f>Z193</f>
        <v>1.368</v>
      </c>
      <c r="AA191" s="45">
        <f>AA193</f>
        <v>120</v>
      </c>
      <c r="AB191" s="5">
        <f t="shared" si="40"/>
        <v>7.8589</v>
      </c>
      <c r="AC191" s="6">
        <v>0</v>
      </c>
      <c r="AD191" s="58">
        <v>10.5</v>
      </c>
      <c r="AE191" s="5">
        <f>AD191-AB191-AC191</f>
        <v>2.6411</v>
      </c>
      <c r="AF191" s="89">
        <f>MIN(AE191:AE193)</f>
        <v>2.6411</v>
      </c>
      <c r="AG191" s="165" t="s">
        <v>66</v>
      </c>
    </row>
    <row r="192" spans="1:33" s="3" customFormat="1" ht="11.25">
      <c r="A192" s="193"/>
      <c r="B192" s="49" t="s">
        <v>73</v>
      </c>
      <c r="C192" s="86" t="s">
        <v>4</v>
      </c>
      <c r="D192" s="86"/>
      <c r="E192" s="86"/>
      <c r="F192" s="45">
        <f t="shared" si="42"/>
        <v>6.07</v>
      </c>
      <c r="G192" s="79">
        <v>4.03</v>
      </c>
      <c r="H192" s="79">
        <v>2.04</v>
      </c>
      <c r="I192" s="45"/>
      <c r="J192" s="45"/>
      <c r="K192" s="45">
        <f t="shared" si="43"/>
        <v>6.07</v>
      </c>
      <c r="L192" s="43">
        <v>0</v>
      </c>
      <c r="M192" s="45">
        <v>10.5</v>
      </c>
      <c r="N192" s="43">
        <f>M192-F192</f>
        <v>4.43</v>
      </c>
      <c r="O192" s="196"/>
      <c r="P192" s="199"/>
      <c r="Q192" s="140"/>
      <c r="R192" s="193"/>
      <c r="S192" s="49" t="s">
        <v>73</v>
      </c>
      <c r="T192" s="57" t="s">
        <v>4</v>
      </c>
      <c r="U192" s="9"/>
      <c r="V192" s="81"/>
      <c r="W192" s="47">
        <f>F192+V194+V172+V171</f>
        <v>7.379300000000001</v>
      </c>
      <c r="X192" s="4"/>
      <c r="Y192" s="4"/>
      <c r="Z192" s="45"/>
      <c r="AA192" s="45"/>
      <c r="AB192" s="5">
        <f t="shared" si="40"/>
        <v>7.379300000000001</v>
      </c>
      <c r="AC192" s="6">
        <v>0</v>
      </c>
      <c r="AD192" s="58">
        <v>10.5</v>
      </c>
      <c r="AE192" s="5">
        <f>AD192-W192</f>
        <v>3.1206999999999994</v>
      </c>
      <c r="AF192" s="90"/>
      <c r="AG192" s="166"/>
    </row>
    <row r="193" spans="1:33" s="3" customFormat="1" ht="11.25">
      <c r="A193" s="194"/>
      <c r="B193" s="49" t="s">
        <v>74</v>
      </c>
      <c r="C193" s="86" t="s">
        <v>4</v>
      </c>
      <c r="D193" s="86"/>
      <c r="E193" s="86"/>
      <c r="F193" s="45">
        <f t="shared" si="42"/>
        <v>1.48</v>
      </c>
      <c r="G193" s="45">
        <v>1.08</v>
      </c>
      <c r="H193" s="45">
        <v>0.4</v>
      </c>
      <c r="I193" s="45">
        <v>1.368</v>
      </c>
      <c r="J193" s="45">
        <v>120</v>
      </c>
      <c r="K193" s="45">
        <f t="shared" si="43"/>
        <v>0.11199999999999988</v>
      </c>
      <c r="L193" s="43">
        <v>0</v>
      </c>
      <c r="M193" s="45">
        <v>10.5</v>
      </c>
      <c r="N193" s="43">
        <f>M193-K193-L193</f>
        <v>10.388</v>
      </c>
      <c r="O193" s="197"/>
      <c r="P193" s="200"/>
      <c r="Q193" s="140"/>
      <c r="R193" s="194"/>
      <c r="S193" s="49" t="s">
        <v>74</v>
      </c>
      <c r="T193" s="57" t="s">
        <v>4</v>
      </c>
      <c r="U193" s="9"/>
      <c r="V193" s="51">
        <v>0.3676</v>
      </c>
      <c r="W193" s="47">
        <f>V193+F193</f>
        <v>1.8476</v>
      </c>
      <c r="X193" s="4"/>
      <c r="Y193" s="4"/>
      <c r="Z193" s="45">
        <v>1.368</v>
      </c>
      <c r="AA193" s="45">
        <v>120</v>
      </c>
      <c r="AB193" s="6">
        <f t="shared" si="40"/>
        <v>0.4795999999999998</v>
      </c>
      <c r="AC193" s="6">
        <v>0</v>
      </c>
      <c r="AD193" s="58">
        <v>10.5</v>
      </c>
      <c r="AE193" s="6">
        <f>AD193-AB193-AC193</f>
        <v>10.0204</v>
      </c>
      <c r="AF193" s="202"/>
      <c r="AG193" s="167"/>
    </row>
    <row r="194" spans="1:33" s="3" customFormat="1" ht="11.25">
      <c r="A194" s="96">
        <v>148</v>
      </c>
      <c r="B194" s="83" t="s">
        <v>219</v>
      </c>
      <c r="C194" s="86" t="s">
        <v>6</v>
      </c>
      <c r="D194" s="86">
        <v>1.6</v>
      </c>
      <c r="E194" s="86">
        <v>2.5</v>
      </c>
      <c r="F194" s="45">
        <f t="shared" si="42"/>
        <v>0.8</v>
      </c>
      <c r="G194" s="45">
        <v>0.52</v>
      </c>
      <c r="H194" s="45">
        <v>0.28</v>
      </c>
      <c r="I194" s="45"/>
      <c r="J194" s="45"/>
      <c r="K194" s="43">
        <f t="shared" si="43"/>
        <v>0.8</v>
      </c>
      <c r="L194" s="43">
        <v>0</v>
      </c>
      <c r="M194" s="45">
        <v>1.68</v>
      </c>
      <c r="N194" s="43">
        <f>M194-L194-K194</f>
        <v>0.8799999999999999</v>
      </c>
      <c r="O194" s="92">
        <f>N194</f>
        <v>0.8799999999999999</v>
      </c>
      <c r="P194" s="160" t="s">
        <v>66</v>
      </c>
      <c r="Q194" s="140"/>
      <c r="R194" s="96">
        <v>148</v>
      </c>
      <c r="S194" s="83" t="s">
        <v>219</v>
      </c>
      <c r="T194" s="57" t="s">
        <v>6</v>
      </c>
      <c r="U194" s="9"/>
      <c r="V194" s="51">
        <v>0.09500000000000001</v>
      </c>
      <c r="W194" s="75">
        <f>V194+F194</f>
        <v>0.895</v>
      </c>
      <c r="X194" s="5"/>
      <c r="Y194" s="5"/>
      <c r="Z194" s="45"/>
      <c r="AA194" s="45"/>
      <c r="AB194" s="6">
        <f t="shared" si="40"/>
        <v>0.895</v>
      </c>
      <c r="AC194" s="6">
        <v>0</v>
      </c>
      <c r="AD194" s="58">
        <v>1.68</v>
      </c>
      <c r="AE194" s="22">
        <f>AD194-AC194-AB194</f>
        <v>0.7849999999999999</v>
      </c>
      <c r="AF194" s="20">
        <f>AE194</f>
        <v>0.7849999999999999</v>
      </c>
      <c r="AG194" s="58" t="s">
        <v>66</v>
      </c>
    </row>
    <row r="195" spans="1:33" s="3" customFormat="1" ht="22.5">
      <c r="A195" s="192">
        <v>149</v>
      </c>
      <c r="B195" s="83" t="s">
        <v>220</v>
      </c>
      <c r="C195" s="86" t="s">
        <v>4</v>
      </c>
      <c r="D195" s="86">
        <v>10</v>
      </c>
      <c r="E195" s="86">
        <v>10</v>
      </c>
      <c r="F195" s="45">
        <f>F196+F197</f>
        <v>7.78</v>
      </c>
      <c r="G195" s="45"/>
      <c r="H195" s="45"/>
      <c r="I195" s="45">
        <f>I197</f>
        <v>0.242</v>
      </c>
      <c r="J195" s="45">
        <f>J197</f>
        <v>120</v>
      </c>
      <c r="K195" s="45">
        <f t="shared" si="43"/>
        <v>7.538</v>
      </c>
      <c r="L195" s="43">
        <v>0</v>
      </c>
      <c r="M195" s="45">
        <v>10.5</v>
      </c>
      <c r="N195" s="43">
        <f>M195-K195-L195</f>
        <v>2.9619999999999997</v>
      </c>
      <c r="O195" s="195">
        <f>MIN(N195:N197)</f>
        <v>2.9619999999999997</v>
      </c>
      <c r="P195" s="198" t="s">
        <v>66</v>
      </c>
      <c r="Q195" s="140"/>
      <c r="R195" s="192">
        <v>149</v>
      </c>
      <c r="S195" s="83" t="s">
        <v>220</v>
      </c>
      <c r="T195" s="57" t="s">
        <v>4</v>
      </c>
      <c r="U195" s="9"/>
      <c r="V195" s="81"/>
      <c r="W195" s="75">
        <f>W196+W197</f>
        <v>9.441</v>
      </c>
      <c r="X195" s="5"/>
      <c r="Y195" s="5"/>
      <c r="Z195" s="45">
        <f>Z197</f>
        <v>0.242</v>
      </c>
      <c r="AA195" s="45">
        <f>AA197</f>
        <v>120</v>
      </c>
      <c r="AB195" s="5">
        <f t="shared" si="40"/>
        <v>9.199000000000002</v>
      </c>
      <c r="AC195" s="6">
        <v>0</v>
      </c>
      <c r="AD195" s="58">
        <v>10.5</v>
      </c>
      <c r="AE195" s="5">
        <f>AD195-AB195-AC195</f>
        <v>1.3009999999999984</v>
      </c>
      <c r="AF195" s="89">
        <f>MIN(AE195:AE197)</f>
        <v>1.3009999999999984</v>
      </c>
      <c r="AG195" s="165" t="s">
        <v>66</v>
      </c>
    </row>
    <row r="196" spans="1:33" s="3" customFormat="1" ht="11.25">
      <c r="A196" s="193"/>
      <c r="B196" s="49" t="s">
        <v>73</v>
      </c>
      <c r="C196" s="86" t="s">
        <v>4</v>
      </c>
      <c r="D196" s="86"/>
      <c r="E196" s="86"/>
      <c r="F196" s="45">
        <f t="shared" si="42"/>
        <v>7.16</v>
      </c>
      <c r="G196" s="45">
        <v>2.2</v>
      </c>
      <c r="H196" s="45">
        <v>4.96</v>
      </c>
      <c r="I196" s="45"/>
      <c r="J196" s="45"/>
      <c r="K196" s="45">
        <f t="shared" si="43"/>
        <v>7.16</v>
      </c>
      <c r="L196" s="43">
        <v>0</v>
      </c>
      <c r="M196" s="45">
        <v>10.5</v>
      </c>
      <c r="N196" s="43">
        <f>M196-F196</f>
        <v>3.34</v>
      </c>
      <c r="O196" s="196"/>
      <c r="P196" s="199"/>
      <c r="Q196" s="140"/>
      <c r="R196" s="193"/>
      <c r="S196" s="49" t="s">
        <v>73</v>
      </c>
      <c r="T196" s="57" t="s">
        <v>4</v>
      </c>
      <c r="U196" s="9"/>
      <c r="V196" s="81"/>
      <c r="W196" s="47">
        <f>F196+V176/2+V181/2+V174/2+V180+V213+V173/2</f>
        <v>8.686</v>
      </c>
      <c r="X196" s="4"/>
      <c r="Y196" s="4"/>
      <c r="Z196" s="45"/>
      <c r="AA196" s="45"/>
      <c r="AB196" s="5">
        <f t="shared" si="40"/>
        <v>8.686</v>
      </c>
      <c r="AC196" s="6">
        <v>0</v>
      </c>
      <c r="AD196" s="58">
        <v>10.5</v>
      </c>
      <c r="AE196" s="5">
        <f>AD196-W196</f>
        <v>1.814</v>
      </c>
      <c r="AF196" s="90"/>
      <c r="AG196" s="166"/>
    </row>
    <row r="197" spans="1:33" s="3" customFormat="1" ht="11.25">
      <c r="A197" s="194"/>
      <c r="B197" s="49" t="s">
        <v>74</v>
      </c>
      <c r="C197" s="86" t="s">
        <v>4</v>
      </c>
      <c r="D197" s="86"/>
      <c r="E197" s="86"/>
      <c r="F197" s="45">
        <f t="shared" si="42"/>
        <v>0.62</v>
      </c>
      <c r="G197" s="45">
        <v>0.27</v>
      </c>
      <c r="H197" s="45">
        <v>0.35</v>
      </c>
      <c r="I197" s="45">
        <v>0.242</v>
      </c>
      <c r="J197" s="45">
        <v>120</v>
      </c>
      <c r="K197" s="45">
        <f t="shared" si="43"/>
        <v>0.378</v>
      </c>
      <c r="L197" s="43">
        <v>0</v>
      </c>
      <c r="M197" s="45">
        <v>10.5</v>
      </c>
      <c r="N197" s="43">
        <f>M197-K197-L197</f>
        <v>10.122</v>
      </c>
      <c r="O197" s="197"/>
      <c r="P197" s="200"/>
      <c r="Q197" s="140"/>
      <c r="R197" s="194"/>
      <c r="S197" s="49" t="s">
        <v>74</v>
      </c>
      <c r="T197" s="57" t="s">
        <v>4</v>
      </c>
      <c r="U197" s="9"/>
      <c r="V197" s="51">
        <v>0.135</v>
      </c>
      <c r="W197" s="47">
        <f>V197+F197</f>
        <v>0.755</v>
      </c>
      <c r="X197" s="4"/>
      <c r="Y197" s="4"/>
      <c r="Z197" s="45">
        <v>0.242</v>
      </c>
      <c r="AA197" s="45">
        <v>120</v>
      </c>
      <c r="AB197" s="6">
        <f t="shared" si="40"/>
        <v>0.513</v>
      </c>
      <c r="AC197" s="6">
        <v>0</v>
      </c>
      <c r="AD197" s="58">
        <v>10.5</v>
      </c>
      <c r="AE197" s="6">
        <f>AD197-AB197-AC197</f>
        <v>9.987</v>
      </c>
      <c r="AF197" s="202"/>
      <c r="AG197" s="167"/>
    </row>
    <row r="198" spans="1:33" s="3" customFormat="1" ht="22.5">
      <c r="A198" s="192">
        <v>150</v>
      </c>
      <c r="B198" s="83" t="s">
        <v>221</v>
      </c>
      <c r="C198" s="86">
        <v>6.3</v>
      </c>
      <c r="D198" s="86">
        <v>6.3</v>
      </c>
      <c r="E198" s="86"/>
      <c r="F198" s="45">
        <f>F199+F200</f>
        <v>3.21</v>
      </c>
      <c r="G198" s="45"/>
      <c r="H198" s="45"/>
      <c r="I198" s="79"/>
      <c r="J198" s="45"/>
      <c r="K198" s="45"/>
      <c r="L198" s="43"/>
      <c r="M198" s="79"/>
      <c r="N198" s="43"/>
      <c r="O198" s="195">
        <f>MIN(N198:N200)</f>
        <v>1.432</v>
      </c>
      <c r="P198" s="198" t="s">
        <v>66</v>
      </c>
      <c r="Q198" s="140"/>
      <c r="R198" s="192">
        <v>150</v>
      </c>
      <c r="S198" s="83" t="s">
        <v>221</v>
      </c>
      <c r="T198" s="57">
        <v>6.3</v>
      </c>
      <c r="U198" s="9"/>
      <c r="V198" s="81"/>
      <c r="W198" s="75">
        <f>W199+W200</f>
        <v>3.454</v>
      </c>
      <c r="X198" s="5"/>
      <c r="Y198" s="5"/>
      <c r="Z198" s="79"/>
      <c r="AA198" s="45"/>
      <c r="AB198" s="5"/>
      <c r="AC198" s="6">
        <v>0</v>
      </c>
      <c r="AD198" s="74"/>
      <c r="AE198" s="5"/>
      <c r="AF198" s="89">
        <f>MIN(AE198:AE200)</f>
        <v>1.432</v>
      </c>
      <c r="AG198" s="165" t="s">
        <v>66</v>
      </c>
    </row>
    <row r="199" spans="1:33" s="3" customFormat="1" ht="11.25">
      <c r="A199" s="193"/>
      <c r="B199" s="49" t="s">
        <v>144</v>
      </c>
      <c r="C199" s="86">
        <v>6.3</v>
      </c>
      <c r="D199" s="86"/>
      <c r="E199" s="86"/>
      <c r="F199" s="45">
        <f t="shared" si="42"/>
        <v>2.91</v>
      </c>
      <c r="G199" s="45">
        <v>2.91</v>
      </c>
      <c r="H199" s="45"/>
      <c r="I199" s="45"/>
      <c r="J199" s="45"/>
      <c r="K199" s="45"/>
      <c r="L199" s="43"/>
      <c r="M199" s="79"/>
      <c r="N199" s="91"/>
      <c r="O199" s="196"/>
      <c r="P199" s="199"/>
      <c r="Q199" s="140"/>
      <c r="R199" s="193"/>
      <c r="S199" s="49" t="s">
        <v>144</v>
      </c>
      <c r="T199" s="57">
        <v>6.3</v>
      </c>
      <c r="U199" s="9"/>
      <c r="V199" s="82"/>
      <c r="W199" s="47">
        <f>F199+V181/2</f>
        <v>3.1540000000000004</v>
      </c>
      <c r="X199" s="4"/>
      <c r="Y199" s="4"/>
      <c r="Z199" s="45"/>
      <c r="AA199" s="45"/>
      <c r="AB199" s="5"/>
      <c r="AC199" s="6">
        <v>0</v>
      </c>
      <c r="AD199" s="74"/>
      <c r="AE199" s="5"/>
      <c r="AF199" s="90"/>
      <c r="AG199" s="166"/>
    </row>
    <row r="200" spans="1:33" s="3" customFormat="1" ht="11.25">
      <c r="A200" s="194"/>
      <c r="B200" s="49" t="s">
        <v>74</v>
      </c>
      <c r="C200" s="86">
        <v>6.3</v>
      </c>
      <c r="D200" s="86"/>
      <c r="E200" s="86"/>
      <c r="F200" s="45">
        <f t="shared" si="42"/>
        <v>0.3</v>
      </c>
      <c r="G200" s="45">
        <v>0.3</v>
      </c>
      <c r="H200" s="45"/>
      <c r="I200" s="47">
        <v>1.732</v>
      </c>
      <c r="J200" s="45" t="s">
        <v>64</v>
      </c>
      <c r="K200" s="45">
        <f>F200</f>
        <v>0.3</v>
      </c>
      <c r="L200" s="43">
        <v>0</v>
      </c>
      <c r="M200" s="47">
        <f>I200</f>
        <v>1.732</v>
      </c>
      <c r="N200" s="75">
        <f>M200-K200-L200</f>
        <v>1.432</v>
      </c>
      <c r="O200" s="197"/>
      <c r="P200" s="200"/>
      <c r="Q200" s="140"/>
      <c r="R200" s="194"/>
      <c r="S200" s="49" t="s">
        <v>74</v>
      </c>
      <c r="T200" s="57">
        <v>6.3</v>
      </c>
      <c r="U200" s="9"/>
      <c r="V200" s="53">
        <v>0</v>
      </c>
      <c r="W200" s="47">
        <f>V200+F200</f>
        <v>0.3</v>
      </c>
      <c r="X200" s="4"/>
      <c r="Y200" s="4"/>
      <c r="Z200" s="47">
        <v>1.732</v>
      </c>
      <c r="AA200" s="45" t="s">
        <v>64</v>
      </c>
      <c r="AB200" s="6">
        <f>W200</f>
        <v>0.3</v>
      </c>
      <c r="AC200" s="6">
        <v>0</v>
      </c>
      <c r="AD200" s="63">
        <f>Z200</f>
        <v>1.732</v>
      </c>
      <c r="AE200" s="6">
        <f>AD200-AB200-AC200</f>
        <v>1.432</v>
      </c>
      <c r="AF200" s="202"/>
      <c r="AG200" s="167"/>
    </row>
    <row r="201" spans="1:33" s="3" customFormat="1" ht="11.25">
      <c r="A201" s="83">
        <v>151</v>
      </c>
      <c r="B201" s="83" t="s">
        <v>222</v>
      </c>
      <c r="C201" s="86">
        <v>2.5</v>
      </c>
      <c r="D201" s="86">
        <v>2.5</v>
      </c>
      <c r="E201" s="86"/>
      <c r="F201" s="45">
        <f t="shared" si="42"/>
        <v>0.71</v>
      </c>
      <c r="G201" s="45">
        <v>0.71</v>
      </c>
      <c r="H201" s="45"/>
      <c r="I201" s="45">
        <v>1.472</v>
      </c>
      <c r="J201" s="45" t="s">
        <v>64</v>
      </c>
      <c r="K201" s="43">
        <f>F201</f>
        <v>0.71</v>
      </c>
      <c r="L201" s="43">
        <v>0</v>
      </c>
      <c r="M201" s="43">
        <f>I201</f>
        <v>1.472</v>
      </c>
      <c r="N201" s="43">
        <f>M201-K201-L201</f>
        <v>0.762</v>
      </c>
      <c r="O201" s="43">
        <f>N201</f>
        <v>0.762</v>
      </c>
      <c r="P201" s="45" t="s">
        <v>66</v>
      </c>
      <c r="Q201" s="140"/>
      <c r="R201" s="83">
        <v>151</v>
      </c>
      <c r="S201" s="83" t="s">
        <v>222</v>
      </c>
      <c r="T201" s="57">
        <v>2.5</v>
      </c>
      <c r="U201" s="9"/>
      <c r="V201" s="51">
        <v>0.059</v>
      </c>
      <c r="W201" s="75">
        <f>V201+F201</f>
        <v>0.7689999999999999</v>
      </c>
      <c r="X201" s="5"/>
      <c r="Y201" s="5"/>
      <c r="Z201" s="45">
        <v>1.472</v>
      </c>
      <c r="AA201" s="45" t="s">
        <v>64</v>
      </c>
      <c r="AB201" s="6">
        <f>W201</f>
        <v>0.7689999999999999</v>
      </c>
      <c r="AC201" s="6">
        <v>0</v>
      </c>
      <c r="AD201" s="50">
        <f>Z201</f>
        <v>1.472</v>
      </c>
      <c r="AE201" s="6">
        <f>AD201-AB201-AC201</f>
        <v>0.7030000000000001</v>
      </c>
      <c r="AF201" s="21">
        <f>AE201</f>
        <v>0.7030000000000001</v>
      </c>
      <c r="AG201" s="58" t="s">
        <v>66</v>
      </c>
    </row>
    <row r="202" spans="1:36" s="114" customFormat="1" ht="22.5">
      <c r="A202" s="176">
        <v>152</v>
      </c>
      <c r="B202" s="111" t="s">
        <v>223</v>
      </c>
      <c r="C202" s="123">
        <v>10</v>
      </c>
      <c r="D202" s="123">
        <v>10</v>
      </c>
      <c r="E202" s="123"/>
      <c r="F202" s="113">
        <f>F203+F204</f>
        <v>6.050000000000001</v>
      </c>
      <c r="G202" s="113"/>
      <c r="H202" s="113"/>
      <c r="I202" s="131"/>
      <c r="J202" s="113"/>
      <c r="K202" s="113"/>
      <c r="L202" s="112"/>
      <c r="M202" s="113"/>
      <c r="N202" s="112"/>
      <c r="O202" s="175">
        <f>MIN(N202:N204)</f>
        <v>-2.505</v>
      </c>
      <c r="P202" s="174" t="s">
        <v>65</v>
      </c>
      <c r="Q202" s="140"/>
      <c r="R202" s="176">
        <v>152</v>
      </c>
      <c r="S202" s="111" t="s">
        <v>223</v>
      </c>
      <c r="T202" s="123">
        <v>10</v>
      </c>
      <c r="U202" s="123"/>
      <c r="V202" s="120"/>
      <c r="W202" s="116">
        <f>W203+W204</f>
        <v>8.135499999999999</v>
      </c>
      <c r="X202" s="116"/>
      <c r="Y202" s="116"/>
      <c r="Z202" s="131"/>
      <c r="AA202" s="113"/>
      <c r="AB202" s="116"/>
      <c r="AC202" s="112">
        <v>0</v>
      </c>
      <c r="AD202" s="113"/>
      <c r="AE202" s="116"/>
      <c r="AF202" s="168">
        <f>MIN(AE202:AE204)</f>
        <v>-3.874999999999999</v>
      </c>
      <c r="AG202" s="223" t="s">
        <v>65</v>
      </c>
      <c r="AH202" s="110"/>
      <c r="AI202" s="110"/>
      <c r="AJ202" s="110"/>
    </row>
    <row r="203" spans="1:33" s="3" customFormat="1" ht="11.25">
      <c r="A203" s="193"/>
      <c r="B203" s="139" t="s">
        <v>73</v>
      </c>
      <c r="C203" s="123">
        <v>10</v>
      </c>
      <c r="D203" s="123"/>
      <c r="E203" s="123"/>
      <c r="F203" s="113">
        <f t="shared" si="42"/>
        <v>2.87</v>
      </c>
      <c r="G203" s="113">
        <v>2.87</v>
      </c>
      <c r="H203" s="113"/>
      <c r="I203" s="143"/>
      <c r="J203" s="113"/>
      <c r="K203" s="113"/>
      <c r="L203" s="112"/>
      <c r="M203" s="113"/>
      <c r="N203" s="112"/>
      <c r="O203" s="196"/>
      <c r="P203" s="199"/>
      <c r="Q203" s="140"/>
      <c r="R203" s="177"/>
      <c r="S203" s="139" t="s">
        <v>73</v>
      </c>
      <c r="T203" s="123">
        <v>10</v>
      </c>
      <c r="U203" s="123"/>
      <c r="V203" s="133"/>
      <c r="W203" s="131">
        <f>F203+V178+V166/2</f>
        <v>3.5855</v>
      </c>
      <c r="X203" s="131"/>
      <c r="Y203" s="131"/>
      <c r="Z203" s="143"/>
      <c r="AA203" s="113"/>
      <c r="AB203" s="116"/>
      <c r="AC203" s="112">
        <v>0</v>
      </c>
      <c r="AD203" s="113"/>
      <c r="AE203" s="116"/>
      <c r="AF203" s="169"/>
      <c r="AG203" s="166"/>
    </row>
    <row r="204" spans="1:33" s="3" customFormat="1" ht="11.25">
      <c r="A204" s="194"/>
      <c r="B204" s="139" t="s">
        <v>74</v>
      </c>
      <c r="C204" s="123">
        <v>10</v>
      </c>
      <c r="D204" s="123"/>
      <c r="E204" s="123"/>
      <c r="F204" s="113">
        <f t="shared" si="42"/>
        <v>3.18</v>
      </c>
      <c r="G204" s="113">
        <v>3.18</v>
      </c>
      <c r="H204" s="113"/>
      <c r="I204" s="113">
        <v>0.675</v>
      </c>
      <c r="J204" s="113" t="s">
        <v>64</v>
      </c>
      <c r="K204" s="113">
        <f>F204</f>
        <v>3.18</v>
      </c>
      <c r="L204" s="112">
        <v>0</v>
      </c>
      <c r="M204" s="113">
        <f>I204</f>
        <v>0.675</v>
      </c>
      <c r="N204" s="112">
        <f>M204-K204-L204</f>
        <v>-2.505</v>
      </c>
      <c r="O204" s="197"/>
      <c r="P204" s="200"/>
      <c r="Q204" s="140"/>
      <c r="R204" s="178"/>
      <c r="S204" s="139" t="s">
        <v>74</v>
      </c>
      <c r="T204" s="123">
        <v>10</v>
      </c>
      <c r="U204" s="123"/>
      <c r="V204" s="120">
        <v>1.3699999999999988</v>
      </c>
      <c r="W204" s="131">
        <f aca="true" t="shared" si="49" ref="W204:W216">V204+F204</f>
        <v>4.549999999999999</v>
      </c>
      <c r="X204" s="131"/>
      <c r="Y204" s="131"/>
      <c r="Z204" s="113">
        <v>0.675</v>
      </c>
      <c r="AA204" s="113" t="s">
        <v>64</v>
      </c>
      <c r="AB204" s="112">
        <f>W204</f>
        <v>4.549999999999999</v>
      </c>
      <c r="AC204" s="112">
        <v>0</v>
      </c>
      <c r="AD204" s="113">
        <f>Z204</f>
        <v>0.675</v>
      </c>
      <c r="AE204" s="112">
        <f>AD204-AB204-AC204</f>
        <v>-3.874999999999999</v>
      </c>
      <c r="AF204" s="170"/>
      <c r="AG204" s="167"/>
    </row>
    <row r="205" spans="1:33" s="3" customFormat="1" ht="11.25">
      <c r="A205" s="99">
        <v>153</v>
      </c>
      <c r="B205" s="83" t="s">
        <v>224</v>
      </c>
      <c r="C205" s="86" t="s">
        <v>10</v>
      </c>
      <c r="D205" s="86">
        <v>1.8</v>
      </c>
      <c r="E205" s="86">
        <v>1.8</v>
      </c>
      <c r="F205" s="45">
        <f t="shared" si="42"/>
        <v>1.59</v>
      </c>
      <c r="G205" s="45">
        <v>0.79</v>
      </c>
      <c r="H205" s="45">
        <v>0.8</v>
      </c>
      <c r="I205" s="45"/>
      <c r="J205" s="45"/>
      <c r="K205" s="45">
        <f>F205-I205</f>
        <v>1.59</v>
      </c>
      <c r="L205" s="43">
        <v>0</v>
      </c>
      <c r="M205" s="45">
        <v>1.89</v>
      </c>
      <c r="N205" s="43">
        <f>M205-L205-K205</f>
        <v>0.2999999999999998</v>
      </c>
      <c r="O205" s="92">
        <f>N205</f>
        <v>0.2999999999999998</v>
      </c>
      <c r="P205" s="45" t="s">
        <v>66</v>
      </c>
      <c r="Q205" s="140"/>
      <c r="R205" s="99">
        <v>153</v>
      </c>
      <c r="S205" s="83" t="s">
        <v>224</v>
      </c>
      <c r="T205" s="57" t="s">
        <v>10</v>
      </c>
      <c r="U205" s="9"/>
      <c r="V205" s="51">
        <v>0</v>
      </c>
      <c r="W205" s="47">
        <f t="shared" si="49"/>
        <v>1.59</v>
      </c>
      <c r="X205" s="4"/>
      <c r="Y205" s="4"/>
      <c r="Z205" s="45"/>
      <c r="AA205" s="45"/>
      <c r="AB205" s="6">
        <f>W205-Z205</f>
        <v>1.59</v>
      </c>
      <c r="AC205" s="6"/>
      <c r="AD205" s="58">
        <v>1.89</v>
      </c>
      <c r="AE205" s="6">
        <f>AD205-AC205-AB205</f>
        <v>0.2999999999999998</v>
      </c>
      <c r="AF205" s="23">
        <f>AE205</f>
        <v>0.2999999999999998</v>
      </c>
      <c r="AG205" s="159" t="s">
        <v>66</v>
      </c>
    </row>
    <row r="206" spans="1:33" s="3" customFormat="1" ht="11.25">
      <c r="A206" s="99">
        <v>154</v>
      </c>
      <c r="B206" s="83" t="s">
        <v>225</v>
      </c>
      <c r="C206" s="86" t="s">
        <v>5</v>
      </c>
      <c r="D206" s="86">
        <v>2.5</v>
      </c>
      <c r="E206" s="86">
        <v>2.5</v>
      </c>
      <c r="F206" s="45">
        <f t="shared" si="42"/>
        <v>0.72</v>
      </c>
      <c r="G206" s="45">
        <v>0.18</v>
      </c>
      <c r="H206" s="45">
        <v>0.54</v>
      </c>
      <c r="I206" s="45">
        <v>0.052</v>
      </c>
      <c r="J206" s="45"/>
      <c r="K206" s="45">
        <f>F206-I206</f>
        <v>0.6679999999999999</v>
      </c>
      <c r="L206" s="43">
        <v>0</v>
      </c>
      <c r="M206" s="45">
        <v>2.63</v>
      </c>
      <c r="N206" s="43">
        <f>M206-L206-K206</f>
        <v>1.962</v>
      </c>
      <c r="O206" s="92">
        <f>N206</f>
        <v>1.962</v>
      </c>
      <c r="P206" s="45" t="s">
        <v>66</v>
      </c>
      <c r="Q206" s="140"/>
      <c r="R206" s="99">
        <v>154</v>
      </c>
      <c r="S206" s="83" t="s">
        <v>225</v>
      </c>
      <c r="T206" s="57" t="s">
        <v>5</v>
      </c>
      <c r="U206" s="9"/>
      <c r="V206" s="51">
        <v>0</v>
      </c>
      <c r="W206" s="47">
        <f t="shared" si="49"/>
        <v>0.72</v>
      </c>
      <c r="X206" s="4"/>
      <c r="Y206" s="4"/>
      <c r="Z206" s="45">
        <v>0.052</v>
      </c>
      <c r="AA206" s="45"/>
      <c r="AB206" s="6">
        <f>W206-Z206</f>
        <v>0.6679999999999999</v>
      </c>
      <c r="AC206" s="6"/>
      <c r="AD206" s="58">
        <v>2.63</v>
      </c>
      <c r="AE206" s="6">
        <f>AD206-AC206-AB206</f>
        <v>1.962</v>
      </c>
      <c r="AF206" s="23">
        <f>AE206</f>
        <v>1.962</v>
      </c>
      <c r="AG206" s="159" t="s">
        <v>66</v>
      </c>
    </row>
    <row r="207" spans="1:33" s="3" customFormat="1" ht="11.25">
      <c r="A207" s="99">
        <v>155</v>
      </c>
      <c r="B207" s="83" t="s">
        <v>226</v>
      </c>
      <c r="C207" s="86" t="s">
        <v>16</v>
      </c>
      <c r="D207" s="86">
        <v>63</v>
      </c>
      <c r="E207" s="86">
        <v>63</v>
      </c>
      <c r="F207" s="79">
        <f>G207+H207</f>
        <v>23.71</v>
      </c>
      <c r="G207" s="45">
        <v>8.29</v>
      </c>
      <c r="H207" s="79">
        <v>15.42</v>
      </c>
      <c r="I207" s="45"/>
      <c r="J207" s="45"/>
      <c r="K207" s="45">
        <f>F207-I207</f>
        <v>23.71</v>
      </c>
      <c r="L207" s="43">
        <v>0</v>
      </c>
      <c r="M207" s="45">
        <v>66.15</v>
      </c>
      <c r="N207" s="43">
        <f>M207-L207-K207</f>
        <v>42.440000000000005</v>
      </c>
      <c r="O207" s="92">
        <f>N207</f>
        <v>42.440000000000005</v>
      </c>
      <c r="P207" s="45" t="s">
        <v>66</v>
      </c>
      <c r="Q207" s="140"/>
      <c r="R207" s="99">
        <v>155</v>
      </c>
      <c r="S207" s="83" t="s">
        <v>226</v>
      </c>
      <c r="T207" s="57" t="s">
        <v>16</v>
      </c>
      <c r="U207" s="9"/>
      <c r="V207" s="51">
        <v>0</v>
      </c>
      <c r="W207" s="47">
        <f t="shared" si="49"/>
        <v>23.71</v>
      </c>
      <c r="X207" s="4"/>
      <c r="Y207" s="4"/>
      <c r="Z207" s="45"/>
      <c r="AA207" s="45"/>
      <c r="AB207" s="5">
        <f>W207-Z207</f>
        <v>23.71</v>
      </c>
      <c r="AC207" s="6">
        <v>0</v>
      </c>
      <c r="AD207" s="58">
        <v>66.15</v>
      </c>
      <c r="AE207" s="6">
        <f>AD207-AC207-AB207</f>
        <v>42.440000000000005</v>
      </c>
      <c r="AF207" s="23">
        <f>AE207</f>
        <v>42.440000000000005</v>
      </c>
      <c r="AG207" s="159" t="s">
        <v>66</v>
      </c>
    </row>
    <row r="208" spans="1:34" s="110" customFormat="1" ht="11.25">
      <c r="A208" s="154">
        <v>156</v>
      </c>
      <c r="B208" s="153" t="s">
        <v>227</v>
      </c>
      <c r="C208" s="9">
        <v>1.6</v>
      </c>
      <c r="D208" s="9">
        <v>1.6</v>
      </c>
      <c r="E208" s="9"/>
      <c r="F208" s="1">
        <f t="shared" si="42"/>
        <v>0.31</v>
      </c>
      <c r="G208" s="1">
        <v>0.31</v>
      </c>
      <c r="H208" s="1"/>
      <c r="I208" s="1">
        <v>1.68</v>
      </c>
      <c r="J208" s="1" t="s">
        <v>64</v>
      </c>
      <c r="K208" s="6">
        <f>F208</f>
        <v>0.31</v>
      </c>
      <c r="L208" s="6">
        <v>0</v>
      </c>
      <c r="M208" s="1">
        <f>I208</f>
        <v>1.68</v>
      </c>
      <c r="N208" s="6">
        <f>M208-K208-L208</f>
        <v>1.3699999999999999</v>
      </c>
      <c r="O208" s="22">
        <f>N208</f>
        <v>1.3699999999999999</v>
      </c>
      <c r="P208" s="1" t="s">
        <v>66</v>
      </c>
      <c r="Q208" s="140"/>
      <c r="R208" s="154">
        <v>156</v>
      </c>
      <c r="S208" s="153" t="s">
        <v>227</v>
      </c>
      <c r="T208" s="57">
        <v>1.6</v>
      </c>
      <c r="U208" s="57"/>
      <c r="V208" s="51">
        <v>0</v>
      </c>
      <c r="W208" s="4">
        <f t="shared" si="49"/>
        <v>0.31</v>
      </c>
      <c r="X208" s="4"/>
      <c r="Y208" s="4"/>
      <c r="Z208" s="1">
        <v>1.68</v>
      </c>
      <c r="AA208" s="1" t="s">
        <v>64</v>
      </c>
      <c r="AB208" s="6">
        <f>W208</f>
        <v>0.31</v>
      </c>
      <c r="AC208" s="6"/>
      <c r="AD208" s="58">
        <f>Z208</f>
        <v>1.68</v>
      </c>
      <c r="AE208" s="6">
        <f>AD208-AB208-AC208</f>
        <v>1.3699999999999999</v>
      </c>
      <c r="AF208" s="23">
        <f>AE208</f>
        <v>1.3699999999999999</v>
      </c>
      <c r="AG208" s="159" t="s">
        <v>66</v>
      </c>
      <c r="AH208" s="3"/>
    </row>
    <row r="209" spans="1:33" s="3" customFormat="1" ht="11.25">
      <c r="A209" s="99">
        <v>157</v>
      </c>
      <c r="B209" s="83" t="s">
        <v>228</v>
      </c>
      <c r="C209" s="86">
        <v>1.6</v>
      </c>
      <c r="D209" s="86">
        <v>1.6</v>
      </c>
      <c r="E209" s="86"/>
      <c r="F209" s="45">
        <f t="shared" si="42"/>
        <v>1.02</v>
      </c>
      <c r="G209" s="45">
        <v>1.02</v>
      </c>
      <c r="H209" s="45"/>
      <c r="I209" s="45">
        <v>1.212</v>
      </c>
      <c r="J209" s="45" t="s">
        <v>64</v>
      </c>
      <c r="K209" s="43">
        <f aca="true" t="shared" si="50" ref="K209:K216">F209</f>
        <v>1.02</v>
      </c>
      <c r="L209" s="43">
        <v>0</v>
      </c>
      <c r="M209" s="45">
        <f aca="true" t="shared" si="51" ref="M209:M216">I209</f>
        <v>1.212</v>
      </c>
      <c r="N209" s="43">
        <f aca="true" t="shared" si="52" ref="N209:N216">M209-K209-L209</f>
        <v>0.19199999999999995</v>
      </c>
      <c r="O209" s="43">
        <f aca="true" t="shared" si="53" ref="O209:O216">N209</f>
        <v>0.19199999999999995</v>
      </c>
      <c r="P209" s="45" t="s">
        <v>66</v>
      </c>
      <c r="Q209" s="140"/>
      <c r="R209" s="99">
        <v>157</v>
      </c>
      <c r="S209" s="83" t="s">
        <v>228</v>
      </c>
      <c r="T209" s="57">
        <v>1.6</v>
      </c>
      <c r="U209" s="9"/>
      <c r="V209" s="51">
        <v>0.063</v>
      </c>
      <c r="W209" s="75">
        <f t="shared" si="49"/>
        <v>1.083</v>
      </c>
      <c r="X209" s="5"/>
      <c r="Y209" s="5"/>
      <c r="Z209" s="45">
        <v>1.212</v>
      </c>
      <c r="AA209" s="45" t="s">
        <v>64</v>
      </c>
      <c r="AB209" s="6">
        <f aca="true" t="shared" si="54" ref="AB209:AB216">W209</f>
        <v>1.083</v>
      </c>
      <c r="AC209" s="6">
        <v>0</v>
      </c>
      <c r="AD209" s="58">
        <f aca="true" t="shared" si="55" ref="AD209:AD216">Z209</f>
        <v>1.212</v>
      </c>
      <c r="AE209" s="6">
        <f aca="true" t="shared" si="56" ref="AE209:AE216">AD209-AB209-AC209</f>
        <v>0.129</v>
      </c>
      <c r="AF209" s="39">
        <f aca="true" t="shared" si="57" ref="AF209:AF216">AE209</f>
        <v>0.129</v>
      </c>
      <c r="AG209" s="58" t="s">
        <v>66</v>
      </c>
    </row>
    <row r="210" spans="1:34" s="3" customFormat="1" ht="11.25">
      <c r="A210" s="99">
        <v>158</v>
      </c>
      <c r="B210" s="83" t="s">
        <v>229</v>
      </c>
      <c r="C210" s="86">
        <v>1.6</v>
      </c>
      <c r="D210" s="86">
        <v>1.6</v>
      </c>
      <c r="E210" s="86"/>
      <c r="F210" s="45">
        <f aca="true" t="shared" si="58" ref="F210:F215">G210+H210</f>
        <v>0.84</v>
      </c>
      <c r="G210" s="45">
        <v>0.84</v>
      </c>
      <c r="H210" s="45"/>
      <c r="I210" s="45">
        <v>0.918</v>
      </c>
      <c r="J210" s="45" t="s">
        <v>64</v>
      </c>
      <c r="K210" s="43">
        <f t="shared" si="50"/>
        <v>0.84</v>
      </c>
      <c r="L210" s="43">
        <v>0</v>
      </c>
      <c r="M210" s="45">
        <f t="shared" si="51"/>
        <v>0.918</v>
      </c>
      <c r="N210" s="43">
        <f t="shared" si="52"/>
        <v>0.07800000000000007</v>
      </c>
      <c r="O210" s="43">
        <f t="shared" si="53"/>
        <v>0.07800000000000007</v>
      </c>
      <c r="P210" s="45" t="s">
        <v>66</v>
      </c>
      <c r="Q210" s="140"/>
      <c r="R210" s="132">
        <v>158</v>
      </c>
      <c r="S210" s="111" t="s">
        <v>229</v>
      </c>
      <c r="T210" s="123">
        <v>1.6</v>
      </c>
      <c r="U210" s="9"/>
      <c r="V210" s="120">
        <v>0.6420000000000005</v>
      </c>
      <c r="W210" s="116">
        <f t="shared" si="49"/>
        <v>1.4820000000000004</v>
      </c>
      <c r="X210" s="5"/>
      <c r="Y210" s="5"/>
      <c r="Z210" s="113">
        <v>0.918</v>
      </c>
      <c r="AA210" s="113" t="s">
        <v>64</v>
      </c>
      <c r="AB210" s="112">
        <f t="shared" si="54"/>
        <v>1.4820000000000004</v>
      </c>
      <c r="AC210" s="112">
        <v>0</v>
      </c>
      <c r="AD210" s="113">
        <f t="shared" si="55"/>
        <v>0.918</v>
      </c>
      <c r="AE210" s="112">
        <f t="shared" si="56"/>
        <v>-0.5640000000000004</v>
      </c>
      <c r="AF210" s="138">
        <f t="shared" si="57"/>
        <v>-0.5640000000000004</v>
      </c>
      <c r="AG210" s="113" t="s">
        <v>65</v>
      </c>
      <c r="AH210" s="110"/>
    </row>
    <row r="211" spans="1:36" s="114" customFormat="1" ht="11.25">
      <c r="A211" s="132">
        <v>159</v>
      </c>
      <c r="B211" s="111" t="s">
        <v>230</v>
      </c>
      <c r="C211" s="123">
        <v>2.5</v>
      </c>
      <c r="D211" s="86">
        <v>2.5</v>
      </c>
      <c r="E211" s="86"/>
      <c r="F211" s="113">
        <f t="shared" si="58"/>
        <v>0.74</v>
      </c>
      <c r="G211" s="45">
        <v>0.74</v>
      </c>
      <c r="H211" s="45"/>
      <c r="I211" s="113">
        <v>0.554</v>
      </c>
      <c r="J211" s="113" t="s">
        <v>64</v>
      </c>
      <c r="K211" s="112">
        <f t="shared" si="50"/>
        <v>0.74</v>
      </c>
      <c r="L211" s="112">
        <v>0</v>
      </c>
      <c r="M211" s="113">
        <f t="shared" si="51"/>
        <v>0.554</v>
      </c>
      <c r="N211" s="112">
        <f t="shared" si="52"/>
        <v>-0.18599999999999994</v>
      </c>
      <c r="O211" s="112">
        <f t="shared" si="53"/>
        <v>-0.18599999999999994</v>
      </c>
      <c r="P211" s="113" t="s">
        <v>65</v>
      </c>
      <c r="Q211" s="140"/>
      <c r="R211" s="132">
        <v>159</v>
      </c>
      <c r="S211" s="111" t="s">
        <v>230</v>
      </c>
      <c r="T211" s="123">
        <v>2.5</v>
      </c>
      <c r="U211" s="9"/>
      <c r="V211" s="120">
        <v>0.032</v>
      </c>
      <c r="W211" s="116">
        <f t="shared" si="49"/>
        <v>0.772</v>
      </c>
      <c r="X211" s="5"/>
      <c r="Y211" s="5"/>
      <c r="Z211" s="113">
        <v>0.554</v>
      </c>
      <c r="AA211" s="113" t="s">
        <v>64</v>
      </c>
      <c r="AB211" s="112">
        <f t="shared" si="54"/>
        <v>0.772</v>
      </c>
      <c r="AC211" s="112">
        <v>0</v>
      </c>
      <c r="AD211" s="113">
        <f t="shared" si="55"/>
        <v>0.554</v>
      </c>
      <c r="AE211" s="112">
        <f t="shared" si="56"/>
        <v>-0.21799999999999997</v>
      </c>
      <c r="AF211" s="134">
        <f t="shared" si="57"/>
        <v>-0.21799999999999997</v>
      </c>
      <c r="AG211" s="113" t="s">
        <v>65</v>
      </c>
      <c r="AH211" s="110"/>
      <c r="AI211" s="110"/>
      <c r="AJ211" s="110"/>
    </row>
    <row r="212" spans="1:36" s="114" customFormat="1" ht="11.25">
      <c r="A212" s="154">
        <v>160</v>
      </c>
      <c r="B212" s="155" t="s">
        <v>231</v>
      </c>
      <c r="C212" s="9">
        <v>1.6</v>
      </c>
      <c r="D212" s="9">
        <v>1.6</v>
      </c>
      <c r="E212" s="9"/>
      <c r="F212" s="1">
        <f t="shared" si="58"/>
        <v>0.67</v>
      </c>
      <c r="G212" s="1">
        <v>0.67</v>
      </c>
      <c r="H212" s="1"/>
      <c r="I212" s="1">
        <v>0.68</v>
      </c>
      <c r="J212" s="1" t="s">
        <v>64</v>
      </c>
      <c r="K212" s="6">
        <f t="shared" si="50"/>
        <v>0.67</v>
      </c>
      <c r="L212" s="6">
        <v>0</v>
      </c>
      <c r="M212" s="1">
        <f t="shared" si="51"/>
        <v>0.68</v>
      </c>
      <c r="N212" s="6">
        <f t="shared" si="52"/>
        <v>0.010000000000000009</v>
      </c>
      <c r="O212" s="6">
        <f t="shared" si="53"/>
        <v>0.010000000000000009</v>
      </c>
      <c r="P212" s="45" t="s">
        <v>66</v>
      </c>
      <c r="Q212" s="140"/>
      <c r="R212" s="132">
        <v>160</v>
      </c>
      <c r="S212" s="111" t="s">
        <v>231</v>
      </c>
      <c r="T212" s="123">
        <v>1.6</v>
      </c>
      <c r="U212" s="9"/>
      <c r="V212" s="120">
        <v>0.2410000000000001</v>
      </c>
      <c r="W212" s="116">
        <f t="shared" si="49"/>
        <v>0.9110000000000001</v>
      </c>
      <c r="X212" s="5"/>
      <c r="Y212" s="5"/>
      <c r="Z212" s="113">
        <v>0.68</v>
      </c>
      <c r="AA212" s="113" t="s">
        <v>64</v>
      </c>
      <c r="AB212" s="112">
        <f t="shared" si="54"/>
        <v>0.9110000000000001</v>
      </c>
      <c r="AC212" s="112">
        <v>0</v>
      </c>
      <c r="AD212" s="113">
        <f t="shared" si="55"/>
        <v>0.68</v>
      </c>
      <c r="AE212" s="116">
        <f t="shared" si="56"/>
        <v>-0.2310000000000001</v>
      </c>
      <c r="AF212" s="128">
        <f t="shared" si="57"/>
        <v>-0.2310000000000001</v>
      </c>
      <c r="AG212" s="113" t="s">
        <v>65</v>
      </c>
      <c r="AH212" s="110"/>
      <c r="AI212" s="110"/>
      <c r="AJ212" s="110"/>
    </row>
    <row r="213" spans="1:36" s="114" customFormat="1" ht="11.25">
      <c r="A213" s="132">
        <v>161</v>
      </c>
      <c r="B213" s="111" t="s">
        <v>232</v>
      </c>
      <c r="C213" s="123">
        <v>1.6</v>
      </c>
      <c r="D213" s="86">
        <v>1.6</v>
      </c>
      <c r="E213" s="86"/>
      <c r="F213" s="113">
        <f t="shared" si="58"/>
        <v>1.2</v>
      </c>
      <c r="G213" s="45">
        <v>1.2</v>
      </c>
      <c r="H213" s="45"/>
      <c r="I213" s="113">
        <v>0.901</v>
      </c>
      <c r="J213" s="113" t="s">
        <v>64</v>
      </c>
      <c r="K213" s="112">
        <f t="shared" si="50"/>
        <v>1.2</v>
      </c>
      <c r="L213" s="112">
        <v>0</v>
      </c>
      <c r="M213" s="113">
        <f t="shared" si="51"/>
        <v>0.901</v>
      </c>
      <c r="N213" s="112">
        <f t="shared" si="52"/>
        <v>-0.29899999999999993</v>
      </c>
      <c r="O213" s="112">
        <f t="shared" si="53"/>
        <v>-0.29899999999999993</v>
      </c>
      <c r="P213" s="113" t="s">
        <v>65</v>
      </c>
      <c r="Q213" s="140"/>
      <c r="R213" s="132">
        <v>161</v>
      </c>
      <c r="S213" s="111" t="s">
        <v>232</v>
      </c>
      <c r="T213" s="123">
        <v>1.6</v>
      </c>
      <c r="U213" s="9"/>
      <c r="V213" s="120">
        <v>0.4510000000000001</v>
      </c>
      <c r="W213" s="116">
        <f t="shared" si="49"/>
        <v>1.651</v>
      </c>
      <c r="X213" s="5"/>
      <c r="Y213" s="5"/>
      <c r="Z213" s="113">
        <v>0.901</v>
      </c>
      <c r="AA213" s="113" t="s">
        <v>64</v>
      </c>
      <c r="AB213" s="112">
        <f t="shared" si="54"/>
        <v>1.651</v>
      </c>
      <c r="AC213" s="112">
        <v>0</v>
      </c>
      <c r="AD213" s="113">
        <f t="shared" si="55"/>
        <v>0.901</v>
      </c>
      <c r="AE213" s="112">
        <f t="shared" si="56"/>
        <v>-0.75</v>
      </c>
      <c r="AF213" s="128">
        <f t="shared" si="57"/>
        <v>-0.75</v>
      </c>
      <c r="AG213" s="113" t="s">
        <v>65</v>
      </c>
      <c r="AH213" s="110"/>
      <c r="AI213" s="110"/>
      <c r="AJ213" s="110"/>
    </row>
    <row r="214" spans="1:34" s="110" customFormat="1" ht="11.25">
      <c r="A214" s="154">
        <v>162</v>
      </c>
      <c r="B214" s="154" t="s">
        <v>233</v>
      </c>
      <c r="C214" s="9">
        <v>1.6</v>
      </c>
      <c r="D214" s="9">
        <v>1.6</v>
      </c>
      <c r="E214" s="9"/>
      <c r="F214" s="1">
        <f t="shared" si="58"/>
        <v>0.74</v>
      </c>
      <c r="G214" s="1">
        <v>0.74</v>
      </c>
      <c r="H214" s="1"/>
      <c r="I214" s="1">
        <v>1.68</v>
      </c>
      <c r="J214" s="1" t="s">
        <v>64</v>
      </c>
      <c r="K214" s="6">
        <f t="shared" si="50"/>
        <v>0.74</v>
      </c>
      <c r="L214" s="6">
        <v>0</v>
      </c>
      <c r="M214" s="1">
        <f t="shared" si="51"/>
        <v>1.68</v>
      </c>
      <c r="N214" s="6">
        <f t="shared" si="52"/>
        <v>0.94</v>
      </c>
      <c r="O214" s="6">
        <f t="shared" si="53"/>
        <v>0.94</v>
      </c>
      <c r="P214" s="45" t="s">
        <v>66</v>
      </c>
      <c r="Q214" s="140"/>
      <c r="R214" s="154">
        <v>162</v>
      </c>
      <c r="S214" s="154" t="s">
        <v>233</v>
      </c>
      <c r="T214" s="57">
        <v>1.6</v>
      </c>
      <c r="U214" s="57"/>
      <c r="V214" s="53">
        <v>0</v>
      </c>
      <c r="W214" s="5">
        <f t="shared" si="49"/>
        <v>0.74</v>
      </c>
      <c r="X214" s="5"/>
      <c r="Y214" s="5"/>
      <c r="Z214" s="1">
        <v>1.68</v>
      </c>
      <c r="AA214" s="1" t="s">
        <v>64</v>
      </c>
      <c r="AB214" s="6">
        <f t="shared" si="54"/>
        <v>0.74</v>
      </c>
      <c r="AC214" s="6">
        <v>0</v>
      </c>
      <c r="AD214" s="58">
        <f t="shared" si="55"/>
        <v>1.68</v>
      </c>
      <c r="AE214" s="6">
        <f t="shared" si="56"/>
        <v>0.94</v>
      </c>
      <c r="AF214" s="21">
        <f t="shared" si="57"/>
        <v>0.94</v>
      </c>
      <c r="AG214" s="58" t="s">
        <v>66</v>
      </c>
      <c r="AH214" s="3"/>
    </row>
    <row r="215" spans="1:34" s="110" customFormat="1" ht="11.25">
      <c r="A215" s="154">
        <v>163</v>
      </c>
      <c r="B215" s="154" t="s">
        <v>234</v>
      </c>
      <c r="C215" s="9">
        <v>1.6</v>
      </c>
      <c r="D215" s="9">
        <v>1.6</v>
      </c>
      <c r="E215" s="9"/>
      <c r="F215" s="1">
        <f t="shared" si="58"/>
        <v>0.02</v>
      </c>
      <c r="G215" s="1">
        <v>0.02</v>
      </c>
      <c r="H215" s="1"/>
      <c r="I215" s="1">
        <v>1.68</v>
      </c>
      <c r="J215" s="1" t="s">
        <v>64</v>
      </c>
      <c r="K215" s="6">
        <f t="shared" si="50"/>
        <v>0.02</v>
      </c>
      <c r="L215" s="6">
        <v>0</v>
      </c>
      <c r="M215" s="1">
        <f t="shared" si="51"/>
        <v>1.68</v>
      </c>
      <c r="N215" s="6">
        <f t="shared" si="52"/>
        <v>1.66</v>
      </c>
      <c r="O215" s="6">
        <f t="shared" si="53"/>
        <v>1.66</v>
      </c>
      <c r="P215" s="45" t="s">
        <v>66</v>
      </c>
      <c r="Q215" s="140"/>
      <c r="R215" s="154">
        <v>163</v>
      </c>
      <c r="S215" s="154" t="s">
        <v>234</v>
      </c>
      <c r="T215" s="57">
        <v>1.6</v>
      </c>
      <c r="U215" s="57"/>
      <c r="V215" s="53">
        <v>0</v>
      </c>
      <c r="W215" s="5">
        <f t="shared" si="49"/>
        <v>0.02</v>
      </c>
      <c r="X215" s="5"/>
      <c r="Y215" s="5"/>
      <c r="Z215" s="1">
        <v>1.68</v>
      </c>
      <c r="AA215" s="1" t="s">
        <v>64</v>
      </c>
      <c r="AB215" s="6">
        <f t="shared" si="54"/>
        <v>0.02</v>
      </c>
      <c r="AC215" s="6">
        <v>0</v>
      </c>
      <c r="AD215" s="58">
        <f t="shared" si="55"/>
        <v>1.68</v>
      </c>
      <c r="AE215" s="6">
        <f t="shared" si="56"/>
        <v>1.66</v>
      </c>
      <c r="AF215" s="21">
        <f t="shared" si="57"/>
        <v>1.66</v>
      </c>
      <c r="AG215" s="58" t="s">
        <v>66</v>
      </c>
      <c r="AH215" s="3"/>
    </row>
    <row r="216" spans="1:34" s="3" customFormat="1" ht="22.5">
      <c r="A216" s="99">
        <v>164</v>
      </c>
      <c r="B216" s="99" t="s">
        <v>235</v>
      </c>
      <c r="C216" s="86">
        <v>4</v>
      </c>
      <c r="D216" s="86">
        <v>4</v>
      </c>
      <c r="E216" s="86"/>
      <c r="F216" s="45">
        <f>G216+H216</f>
        <v>1.31</v>
      </c>
      <c r="G216" s="45">
        <v>1.31</v>
      </c>
      <c r="H216" s="45"/>
      <c r="I216" s="45">
        <v>1.334</v>
      </c>
      <c r="J216" s="45" t="s">
        <v>64</v>
      </c>
      <c r="K216" s="43">
        <f t="shared" si="50"/>
        <v>1.31</v>
      </c>
      <c r="L216" s="43">
        <v>0</v>
      </c>
      <c r="M216" s="45">
        <f t="shared" si="51"/>
        <v>1.334</v>
      </c>
      <c r="N216" s="43">
        <f t="shared" si="52"/>
        <v>0.02400000000000002</v>
      </c>
      <c r="O216" s="43">
        <f t="shared" si="53"/>
        <v>0.02400000000000002</v>
      </c>
      <c r="P216" s="45" t="s">
        <v>66</v>
      </c>
      <c r="Q216" s="140"/>
      <c r="R216" s="132">
        <v>164</v>
      </c>
      <c r="S216" s="132" t="s">
        <v>235</v>
      </c>
      <c r="T216" s="123">
        <v>4</v>
      </c>
      <c r="U216" s="9"/>
      <c r="V216" s="133">
        <v>0.3486</v>
      </c>
      <c r="W216" s="116">
        <f t="shared" si="49"/>
        <v>1.6586</v>
      </c>
      <c r="X216" s="5"/>
      <c r="Y216" s="5"/>
      <c r="Z216" s="113">
        <v>1.334</v>
      </c>
      <c r="AA216" s="113" t="s">
        <v>64</v>
      </c>
      <c r="AB216" s="112">
        <f t="shared" si="54"/>
        <v>1.6586</v>
      </c>
      <c r="AC216" s="112"/>
      <c r="AD216" s="113">
        <f t="shared" si="55"/>
        <v>1.334</v>
      </c>
      <c r="AE216" s="112">
        <f t="shared" si="56"/>
        <v>-0.3246</v>
      </c>
      <c r="AF216" s="134">
        <f t="shared" si="57"/>
        <v>-0.3246</v>
      </c>
      <c r="AG216" s="113" t="s">
        <v>65</v>
      </c>
      <c r="AH216" s="110"/>
    </row>
    <row r="217" spans="1:33" s="3" customFormat="1" ht="17.25" customHeight="1">
      <c r="A217" s="192"/>
      <c r="B217" s="100" t="s">
        <v>236</v>
      </c>
      <c r="C217" s="94">
        <f>D217+E217</f>
        <v>2858.699999999997</v>
      </c>
      <c r="D217" s="45">
        <f>SUM(D7:D216)</f>
        <v>1456.2999999999981</v>
      </c>
      <c r="E217" s="45">
        <f>SUM(E7:E216)</f>
        <v>1402.3999999999992</v>
      </c>
      <c r="F217" s="79">
        <f>SUM(F7:F216)-F12-F37-F45-F49-F55-F69-F80-F83-F89-F92-F95-F99-F102-F105-F152-F155-F158-F184-F187-F191-F195-F198-F202</f>
        <v>885.6479999999999</v>
      </c>
      <c r="G217" s="79"/>
      <c r="H217" s="79"/>
      <c r="I217" s="45"/>
      <c r="J217" s="45"/>
      <c r="K217" s="45"/>
      <c r="L217" s="45"/>
      <c r="M217" s="45"/>
      <c r="N217" s="45"/>
      <c r="O217" s="45"/>
      <c r="P217" s="45"/>
      <c r="Q217" s="140"/>
      <c r="R217" s="192"/>
      <c r="S217" s="100" t="s">
        <v>236</v>
      </c>
      <c r="T217" s="58">
        <v>2857.9</v>
      </c>
      <c r="U217" s="1"/>
      <c r="V217" s="54"/>
      <c r="W217" s="47">
        <f>W215+W214+W213+W212+W211+W210+W209+W202+W201+W198+W195+W194+W191+W190+W187+W184+W183+W182+W181+W180+W179+W178+W177+W176+W175+W174+W173+W172+W171+W170+W169+W168+W167+W166+W165+W164+W163+W162+W161+W158+W155+W152+W151+W150+W149+W148+W147+W146+W144+W143+W142+W141+W140+W139+W138+W137+W136+W135+W134+W133+W132+W131+W130+W129+W128+W127+W126+W125+W124+W123+W122+W121+W120+W119+W118+W117+W116+W115+W114+W113+W112+W111+W110+W109+W108+W105+W102+W99+W98+W95+W92+W89+W88+W87+W86+W83+W80+W79+W76+W75+W74+W73+W72+W69+W68+W67+W66+W65+W64+W63+W62+W61+W60+W59+W58+W55+W54+W53+W52+W49+W48+W45+W44+W43+W42+W41+W40+W37+W36+W35+W34+W33+W32+W31+W30+W29+W28+W27+W26+W25+W24+W23+W22+W21+W20+W19+W18+W17+W16+W15+W12+W11+W10+W9+W8+W7</f>
        <v>994.9773322300001</v>
      </c>
      <c r="X217" s="4"/>
      <c r="Y217" s="4"/>
      <c r="Z217" s="76"/>
      <c r="AA217" s="76"/>
      <c r="AB217" s="8"/>
      <c r="AC217" s="8"/>
      <c r="AD217" s="70"/>
      <c r="AE217" s="8"/>
      <c r="AF217" s="8"/>
      <c r="AG217" s="58"/>
    </row>
    <row r="218" spans="1:33" s="3" customFormat="1" ht="11.25">
      <c r="A218" s="193"/>
      <c r="B218" s="101" t="s">
        <v>237</v>
      </c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>
        <v>-15.784</v>
      </c>
      <c r="P218" s="45"/>
      <c r="Q218" s="140"/>
      <c r="R218" s="193"/>
      <c r="S218" s="101" t="s">
        <v>237</v>
      </c>
      <c r="T218" s="58"/>
      <c r="U218" s="1"/>
      <c r="V218" s="54"/>
      <c r="W218" s="76"/>
      <c r="X218" s="8"/>
      <c r="Y218" s="8"/>
      <c r="Z218" s="76"/>
      <c r="AA218" s="76"/>
      <c r="AB218" s="8"/>
      <c r="AC218" s="8"/>
      <c r="AD218" s="70"/>
      <c r="AE218" s="8"/>
      <c r="AF218" s="64">
        <v>-75.594</v>
      </c>
      <c r="AG218" s="58"/>
    </row>
    <row r="219" spans="1:33" s="3" customFormat="1" ht="11.25">
      <c r="A219" s="194"/>
      <c r="B219" s="101" t="s">
        <v>238</v>
      </c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7">
        <v>650.045</v>
      </c>
      <c r="P219" s="45"/>
      <c r="Q219" s="140"/>
      <c r="R219" s="194"/>
      <c r="S219" s="101" t="s">
        <v>238</v>
      </c>
      <c r="T219" s="58"/>
      <c r="U219" s="1"/>
      <c r="V219" s="54"/>
      <c r="W219" s="76"/>
      <c r="X219" s="8"/>
      <c r="Y219" s="8"/>
      <c r="Z219" s="76"/>
      <c r="AA219" s="76"/>
      <c r="AB219" s="8"/>
      <c r="AC219" s="8"/>
      <c r="AD219" s="70"/>
      <c r="AE219" s="8"/>
      <c r="AF219" s="63">
        <v>545.634</v>
      </c>
      <c r="AG219" s="58"/>
    </row>
    <row r="220" spans="1:32" ht="15">
      <c r="A220" s="102"/>
      <c r="B220" s="102"/>
      <c r="C220" s="182"/>
      <c r="D220" s="182"/>
      <c r="E220" s="182"/>
      <c r="F220" s="182"/>
      <c r="G220" s="182"/>
      <c r="H220" s="182"/>
      <c r="I220" s="182"/>
      <c r="J220" s="182"/>
      <c r="K220" s="103"/>
      <c r="L220" s="103"/>
      <c r="M220" s="103"/>
      <c r="N220" s="163"/>
      <c r="O220" s="164"/>
      <c r="P220" s="103"/>
      <c r="Q220" s="141"/>
      <c r="AF220" s="24"/>
    </row>
    <row r="221" spans="3:17" ht="15">
      <c r="C221" s="109"/>
      <c r="Q221" s="141"/>
    </row>
    <row r="222" spans="2:33" ht="15.75">
      <c r="B222" s="106"/>
      <c r="Q222" s="141"/>
      <c r="AE222" s="15"/>
      <c r="AF222" s="15"/>
      <c r="AG222" s="62"/>
    </row>
    <row r="223" spans="2:33" ht="15.75">
      <c r="B223" s="106"/>
      <c r="O223" s="107"/>
      <c r="Q223" s="142"/>
      <c r="AE223" s="15"/>
      <c r="AF223" s="15"/>
      <c r="AG223" s="62"/>
    </row>
    <row r="224" ht="15">
      <c r="B224" s="106"/>
    </row>
    <row r="225" ht="15">
      <c r="B225" s="106"/>
    </row>
    <row r="235" spans="19:30" ht="18.75">
      <c r="S235" s="108"/>
      <c r="T235" s="60"/>
      <c r="U235" s="16"/>
      <c r="V235" s="56"/>
      <c r="W235" s="78"/>
      <c r="X235" s="16"/>
      <c r="Y235" s="16"/>
      <c r="Z235" s="78"/>
      <c r="AA235" s="78"/>
      <c r="AB235" s="16"/>
      <c r="AC235" s="16"/>
      <c r="AD235" s="60"/>
    </row>
    <row r="236" spans="19:32" ht="18.75">
      <c r="S236" s="108"/>
      <c r="T236" s="60"/>
      <c r="U236" s="16"/>
      <c r="V236" s="56"/>
      <c r="W236" s="78"/>
      <c r="X236" s="16"/>
      <c r="Y236" s="16"/>
      <c r="Z236" s="78"/>
      <c r="AA236" s="78"/>
      <c r="AB236" s="16"/>
      <c r="AE236" s="16"/>
      <c r="AF236" s="16"/>
    </row>
  </sheetData>
  <sheetProtection/>
  <autoFilter ref="A6:AG219"/>
  <mergeCells count="171">
    <mergeCell ref="R155:R157"/>
    <mergeCell ref="AF155:AF157"/>
    <mergeCell ref="AG155:AG157"/>
    <mergeCell ref="R99:R101"/>
    <mergeCell ref="AF99:AF101"/>
    <mergeCell ref="AF105:AF107"/>
    <mergeCell ref="AG105:AG107"/>
    <mergeCell ref="R152:R154"/>
    <mergeCell ref="AF152:AF154"/>
    <mergeCell ref="AG152:AG154"/>
    <mergeCell ref="G4:H5"/>
    <mergeCell ref="R195:R197"/>
    <mergeCell ref="AF195:AF197"/>
    <mergeCell ref="AG195:AG197"/>
    <mergeCell ref="R187:R189"/>
    <mergeCell ref="AF187:AF189"/>
    <mergeCell ref="AG187:AG189"/>
    <mergeCell ref="R102:R104"/>
    <mergeCell ref="AF102:AF104"/>
    <mergeCell ref="AG102:AG104"/>
    <mergeCell ref="R217:R219"/>
    <mergeCell ref="R158:R160"/>
    <mergeCell ref="AF158:AF160"/>
    <mergeCell ref="AG158:AG160"/>
    <mergeCell ref="R184:R186"/>
    <mergeCell ref="AF184:AF186"/>
    <mergeCell ref="AG184:AG186"/>
    <mergeCell ref="R191:R193"/>
    <mergeCell ref="AF191:AF193"/>
    <mergeCell ref="AG191:AG193"/>
    <mergeCell ref="AG83:AG85"/>
    <mergeCell ref="AF83:AF85"/>
    <mergeCell ref="R95:R97"/>
    <mergeCell ref="R202:R204"/>
    <mergeCell ref="AF202:AF204"/>
    <mergeCell ref="AG202:AG204"/>
    <mergeCell ref="R198:R200"/>
    <mergeCell ref="AF198:AF200"/>
    <mergeCell ref="AG198:AG200"/>
    <mergeCell ref="R105:R107"/>
    <mergeCell ref="AG95:AG97"/>
    <mergeCell ref="AG80:AG82"/>
    <mergeCell ref="AG99:AG101"/>
    <mergeCell ref="R83:R85"/>
    <mergeCell ref="R89:R91"/>
    <mergeCell ref="AF89:AF91"/>
    <mergeCell ref="AG89:AG91"/>
    <mergeCell ref="R92:R94"/>
    <mergeCell ref="AF92:AF94"/>
    <mergeCell ref="AG92:AG94"/>
    <mergeCell ref="R69:R71"/>
    <mergeCell ref="AF69:AF71"/>
    <mergeCell ref="AG69:AG71"/>
    <mergeCell ref="R55:R57"/>
    <mergeCell ref="AF55:AF57"/>
    <mergeCell ref="R3:R5"/>
    <mergeCell ref="AG12:AG14"/>
    <mergeCell ref="AF45:AF47"/>
    <mergeCell ref="AG55:AG57"/>
    <mergeCell ref="S3:S5"/>
    <mergeCell ref="T3:AF3"/>
    <mergeCell ref="AB4:AB5"/>
    <mergeCell ref="AC4:AC5"/>
    <mergeCell ref="AD4:AD5"/>
    <mergeCell ref="AE4:AF5"/>
    <mergeCell ref="R12:R14"/>
    <mergeCell ref="AF12:AF14"/>
    <mergeCell ref="R37:R39"/>
    <mergeCell ref="AF37:AF39"/>
    <mergeCell ref="A158:A160"/>
    <mergeCell ref="AG37:AG39"/>
    <mergeCell ref="AG3:AG5"/>
    <mergeCell ref="R80:R82"/>
    <mergeCell ref="AF80:AF82"/>
    <mergeCell ref="AF95:AF97"/>
    <mergeCell ref="T4:T5"/>
    <mergeCell ref="V4:V5"/>
    <mergeCell ref="W4:W5"/>
    <mergeCell ref="Z4:AA4"/>
    <mergeCell ref="A202:A204"/>
    <mergeCell ref="O202:O204"/>
    <mergeCell ref="A198:A200"/>
    <mergeCell ref="O198:O200"/>
    <mergeCell ref="A195:A197"/>
    <mergeCell ref="O195:O197"/>
    <mergeCell ref="O158:O160"/>
    <mergeCell ref="P158:P160"/>
    <mergeCell ref="A184:A186"/>
    <mergeCell ref="O184:O186"/>
    <mergeCell ref="P184:P186"/>
    <mergeCell ref="A191:A193"/>
    <mergeCell ref="O191:O193"/>
    <mergeCell ref="P191:P193"/>
    <mergeCell ref="C220:J220"/>
    <mergeCell ref="N220:O220"/>
    <mergeCell ref="P187:P189"/>
    <mergeCell ref="AG45:AG47"/>
    <mergeCell ref="R49:R51"/>
    <mergeCell ref="AF49:AF51"/>
    <mergeCell ref="AG49:AG51"/>
    <mergeCell ref="R45:R47"/>
    <mergeCell ref="O105:O107"/>
    <mergeCell ref="P105:P107"/>
    <mergeCell ref="P152:P154"/>
    <mergeCell ref="A155:A157"/>
    <mergeCell ref="O155:O157"/>
    <mergeCell ref="P155:P157"/>
    <mergeCell ref="A152:A154"/>
    <mergeCell ref="O152:O154"/>
    <mergeCell ref="A102:A104"/>
    <mergeCell ref="O102:O104"/>
    <mergeCell ref="P202:P204"/>
    <mergeCell ref="A217:A219"/>
    <mergeCell ref="A187:A189"/>
    <mergeCell ref="O187:O189"/>
    <mergeCell ref="P195:P197"/>
    <mergeCell ref="P198:P200"/>
    <mergeCell ref="P102:P104"/>
    <mergeCell ref="A105:A107"/>
    <mergeCell ref="P99:P101"/>
    <mergeCell ref="A83:A85"/>
    <mergeCell ref="O83:O85"/>
    <mergeCell ref="A89:A91"/>
    <mergeCell ref="O89:O91"/>
    <mergeCell ref="P89:P91"/>
    <mergeCell ref="A80:A82"/>
    <mergeCell ref="O80:O82"/>
    <mergeCell ref="A99:A101"/>
    <mergeCell ref="O99:O101"/>
    <mergeCell ref="A92:A94"/>
    <mergeCell ref="O92:O94"/>
    <mergeCell ref="O12:O14"/>
    <mergeCell ref="A69:A71"/>
    <mergeCell ref="O69:O71"/>
    <mergeCell ref="P69:P71"/>
    <mergeCell ref="P45:P47"/>
    <mergeCell ref="A49:A51"/>
    <mergeCell ref="A55:A57"/>
    <mergeCell ref="O55:O57"/>
    <mergeCell ref="P55:P57"/>
    <mergeCell ref="O45:O47"/>
    <mergeCell ref="P12:P14"/>
    <mergeCell ref="P80:P82"/>
    <mergeCell ref="A95:A97"/>
    <mergeCell ref="O95:O97"/>
    <mergeCell ref="P95:P97"/>
    <mergeCell ref="P92:P94"/>
    <mergeCell ref="P83:P85"/>
    <mergeCell ref="O49:O51"/>
    <mergeCell ref="P49:P51"/>
    <mergeCell ref="A45:A47"/>
    <mergeCell ref="D4:D5"/>
    <mergeCell ref="E4:E5"/>
    <mergeCell ref="N2:O2"/>
    <mergeCell ref="A3:A5"/>
    <mergeCell ref="B3:B5"/>
    <mergeCell ref="C3:O3"/>
    <mergeCell ref="L4:L5"/>
    <mergeCell ref="M4:M5"/>
    <mergeCell ref="I4:J4"/>
    <mergeCell ref="K4:K5"/>
    <mergeCell ref="N4:O5"/>
    <mergeCell ref="AF2:AG2"/>
    <mergeCell ref="A1:P1"/>
    <mergeCell ref="A37:A39"/>
    <mergeCell ref="O37:O39"/>
    <mergeCell ref="P37:P39"/>
    <mergeCell ref="P3:P5"/>
    <mergeCell ref="C4:C5"/>
    <mergeCell ref="F4:F5"/>
    <mergeCell ref="A12:A14"/>
  </mergeCells>
  <printOptions/>
  <pageMargins left="0.5511811023622047" right="0.2755905511811024" top="0.4724409448818898" bottom="0.3937007874015748" header="0.31496062992125984" footer="0.31496062992125984"/>
  <pageSetup horizontalDpi="300" verticalDpi="300" orientation="portrait" paperSize="9" scale="71" r:id="rId3"/>
  <rowBreaks count="2" manualBreakCount="2">
    <brk id="82" max="255" man="1"/>
    <brk id="166" max="32" man="1"/>
  </rowBreaks>
  <colBreaks count="1" manualBreakCount="1">
    <brk id="1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82" zoomScaleNormal="112" zoomScaleSheetLayoutView="82" zoomScalePageLayoutView="0" workbookViewId="0" topLeftCell="A1">
      <selection activeCell="C25" sqref="C25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>
      <c r="A1" s="230" t="s">
        <v>239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s="26" customFormat="1" ht="15" customHeight="1">
      <c r="A2" s="231" t="s">
        <v>45</v>
      </c>
      <c r="B2" s="234" t="s">
        <v>46</v>
      </c>
      <c r="C2" s="235"/>
      <c r="D2" s="25" t="s">
        <v>240</v>
      </c>
      <c r="E2" s="25"/>
      <c r="F2" s="25"/>
      <c r="G2" s="25"/>
      <c r="H2" s="25"/>
      <c r="I2" s="25"/>
      <c r="J2" s="240" t="s">
        <v>240</v>
      </c>
    </row>
    <row r="3" spans="1:10" s="26" customFormat="1" ht="15" customHeight="1">
      <c r="A3" s="232"/>
      <c r="B3" s="236"/>
      <c r="C3" s="237"/>
      <c r="D3" s="27"/>
      <c r="E3" s="27"/>
      <c r="F3" s="27"/>
      <c r="G3" s="27"/>
      <c r="H3" s="27"/>
      <c r="I3" s="27"/>
      <c r="J3" s="241"/>
    </row>
    <row r="4" spans="1:10" s="26" customFormat="1" ht="11.25" customHeight="1">
      <c r="A4" s="233"/>
      <c r="B4" s="238"/>
      <c r="C4" s="239"/>
      <c r="D4" s="28"/>
      <c r="E4" s="28"/>
      <c r="F4" s="28"/>
      <c r="G4" s="28"/>
      <c r="H4" s="28"/>
      <c r="I4" s="28"/>
      <c r="J4" s="242"/>
    </row>
    <row r="5" spans="1:10" s="29" customFormat="1" ht="15" customHeight="1">
      <c r="A5" s="227" t="s">
        <v>241</v>
      </c>
      <c r="B5" s="228"/>
      <c r="C5" s="228"/>
      <c r="D5" s="228"/>
      <c r="E5" s="228"/>
      <c r="F5" s="228"/>
      <c r="G5" s="228"/>
      <c r="H5" s="228"/>
      <c r="I5" s="228"/>
      <c r="J5" s="229"/>
    </row>
    <row r="6" spans="1:10" s="29" customFormat="1" ht="15" customHeight="1">
      <c r="A6" s="31">
        <v>1</v>
      </c>
      <c r="B6" s="149" t="s">
        <v>69</v>
      </c>
      <c r="C6" s="31">
        <v>2.5</v>
      </c>
      <c r="D6" s="31"/>
      <c r="E6" s="31"/>
      <c r="F6" s="31"/>
      <c r="G6" s="31"/>
      <c r="H6" s="31"/>
      <c r="I6" s="31"/>
      <c r="J6" s="31">
        <v>-0.47</v>
      </c>
    </row>
    <row r="7" spans="1:10" s="29" customFormat="1" ht="15" customHeight="1">
      <c r="A7" s="31">
        <v>2</v>
      </c>
      <c r="B7" s="31" t="s">
        <v>101</v>
      </c>
      <c r="C7" s="31" t="s">
        <v>4</v>
      </c>
      <c r="D7" s="31"/>
      <c r="E7" s="31"/>
      <c r="F7" s="31"/>
      <c r="G7" s="31"/>
      <c r="H7" s="31"/>
      <c r="I7" s="31"/>
      <c r="J7" s="31">
        <v>-0.6699999999999999</v>
      </c>
    </row>
    <row r="8" spans="1:10" s="29" customFormat="1" ht="15" customHeight="1">
      <c r="A8" s="30">
        <v>3</v>
      </c>
      <c r="B8" s="149" t="s">
        <v>105</v>
      </c>
      <c r="C8" s="31" t="s">
        <v>24</v>
      </c>
      <c r="D8" s="31"/>
      <c r="E8" s="31"/>
      <c r="F8" s="31"/>
      <c r="G8" s="31"/>
      <c r="H8" s="31"/>
      <c r="I8" s="31"/>
      <c r="J8" s="31">
        <v>-2.5600000000000023</v>
      </c>
    </row>
    <row r="9" spans="1:10" s="29" customFormat="1" ht="15" customHeight="1">
      <c r="A9" s="31">
        <v>4</v>
      </c>
      <c r="B9" s="149" t="s">
        <v>119</v>
      </c>
      <c r="C9" s="31" t="s">
        <v>8</v>
      </c>
      <c r="D9" s="31"/>
      <c r="E9" s="31"/>
      <c r="F9" s="31"/>
      <c r="G9" s="31"/>
      <c r="H9" s="31"/>
      <c r="I9" s="31"/>
      <c r="J9" s="31">
        <v>-0.64</v>
      </c>
    </row>
    <row r="10" spans="1:10" s="29" customFormat="1" ht="15" customHeight="1">
      <c r="A10" s="30">
        <v>5</v>
      </c>
      <c r="B10" s="149" t="s">
        <v>135</v>
      </c>
      <c r="C10" s="31" t="s">
        <v>15</v>
      </c>
      <c r="D10" s="31"/>
      <c r="E10" s="31"/>
      <c r="F10" s="31"/>
      <c r="G10" s="31"/>
      <c r="H10" s="31"/>
      <c r="I10" s="31"/>
      <c r="J10" s="31">
        <v>-3.28</v>
      </c>
    </row>
    <row r="11" spans="1:10" s="29" customFormat="1" ht="15" customHeight="1">
      <c r="A11" s="30">
        <v>6</v>
      </c>
      <c r="B11" s="149" t="s">
        <v>137</v>
      </c>
      <c r="C11" s="31" t="s">
        <v>8</v>
      </c>
      <c r="D11" s="31"/>
      <c r="E11" s="31"/>
      <c r="F11" s="31"/>
      <c r="G11" s="31"/>
      <c r="H11" s="31"/>
      <c r="I11" s="31"/>
      <c r="J11" s="31">
        <v>-2.759999999999999</v>
      </c>
    </row>
    <row r="12" spans="1:10" s="29" customFormat="1" ht="15">
      <c r="A12" s="30">
        <v>7</v>
      </c>
      <c r="B12" s="149" t="s">
        <v>140</v>
      </c>
      <c r="C12" s="31" t="s">
        <v>24</v>
      </c>
      <c r="D12" s="31"/>
      <c r="E12" s="31"/>
      <c r="F12" s="31"/>
      <c r="G12" s="31"/>
      <c r="H12" s="31"/>
      <c r="I12" s="31"/>
      <c r="J12" s="31">
        <v>-0.21000000000000085</v>
      </c>
    </row>
    <row r="13" spans="1:10" s="29" customFormat="1" ht="15">
      <c r="A13" s="30">
        <v>8</v>
      </c>
      <c r="B13" s="149" t="s">
        <v>142</v>
      </c>
      <c r="C13" s="31" t="s">
        <v>8</v>
      </c>
      <c r="D13" s="31">
        <v>3.48</v>
      </c>
      <c r="E13" s="31"/>
      <c r="F13" s="31"/>
      <c r="G13" s="31">
        <v>3.48</v>
      </c>
      <c r="H13" s="31">
        <v>0</v>
      </c>
      <c r="I13" s="31">
        <v>2.63</v>
      </c>
      <c r="J13" s="31">
        <v>-1</v>
      </c>
    </row>
    <row r="14" spans="1:10" s="29" customFormat="1" ht="15">
      <c r="A14" s="38">
        <v>9</v>
      </c>
      <c r="B14" s="149" t="s">
        <v>170</v>
      </c>
      <c r="C14" s="31" t="s">
        <v>12</v>
      </c>
      <c r="D14" s="31">
        <v>11.67</v>
      </c>
      <c r="E14" s="31"/>
      <c r="F14" s="31"/>
      <c r="G14" s="31">
        <v>11.67</v>
      </c>
      <c r="H14" s="31">
        <v>0</v>
      </c>
      <c r="I14" s="31">
        <v>10.5</v>
      </c>
      <c r="J14" s="31">
        <v>-0.2699999999999998</v>
      </c>
    </row>
    <row r="15" spans="1:10" s="29" customFormat="1" ht="15">
      <c r="A15" s="38">
        <v>10</v>
      </c>
      <c r="B15" s="31" t="s">
        <v>174</v>
      </c>
      <c r="C15" s="31">
        <v>2.5</v>
      </c>
      <c r="D15" s="31">
        <v>25.25</v>
      </c>
      <c r="E15" s="31"/>
      <c r="F15" s="31"/>
      <c r="G15" s="31">
        <v>25.25</v>
      </c>
      <c r="H15" s="31">
        <v>0</v>
      </c>
      <c r="I15" s="31">
        <v>21</v>
      </c>
      <c r="J15" s="31">
        <v>-0.33399999999999996</v>
      </c>
    </row>
    <row r="16" spans="1:10" s="29" customFormat="1" ht="15">
      <c r="A16" s="38">
        <v>11</v>
      </c>
      <c r="B16" s="149" t="s">
        <v>181</v>
      </c>
      <c r="C16" s="31" t="s">
        <v>4</v>
      </c>
      <c r="D16" s="31">
        <v>45.91</v>
      </c>
      <c r="E16" s="31"/>
      <c r="F16" s="31"/>
      <c r="G16" s="31">
        <v>45.91</v>
      </c>
      <c r="H16" s="31">
        <v>0</v>
      </c>
      <c r="I16" s="31">
        <v>42</v>
      </c>
      <c r="J16" s="31">
        <v>-0.1999999999999993</v>
      </c>
    </row>
    <row r="17" spans="1:10" s="29" customFormat="1" ht="15">
      <c r="A17" s="38">
        <v>12</v>
      </c>
      <c r="B17" s="149" t="s">
        <v>204</v>
      </c>
      <c r="C17" s="31" t="s">
        <v>35</v>
      </c>
      <c r="D17" s="31">
        <v>6.83</v>
      </c>
      <c r="E17" s="31"/>
      <c r="F17" s="31"/>
      <c r="G17" s="31">
        <v>6.83</v>
      </c>
      <c r="H17" s="31">
        <v>0</v>
      </c>
      <c r="I17" s="31">
        <v>6.62</v>
      </c>
      <c r="J17" s="31">
        <v>-0.39999999999999947</v>
      </c>
    </row>
    <row r="18" spans="1:10" s="29" customFormat="1" ht="15">
      <c r="A18" s="38">
        <v>13</v>
      </c>
      <c r="B18" s="31" t="s">
        <v>223</v>
      </c>
      <c r="C18" s="31">
        <v>10</v>
      </c>
      <c r="D18" s="31"/>
      <c r="E18" s="31"/>
      <c r="F18" s="31"/>
      <c r="G18" s="31"/>
      <c r="H18" s="31"/>
      <c r="I18" s="31"/>
      <c r="J18" s="31">
        <v>-2.505</v>
      </c>
    </row>
    <row r="19" spans="1:10" s="29" customFormat="1" ht="15">
      <c r="A19" s="38">
        <v>14</v>
      </c>
      <c r="B19" s="31" t="s">
        <v>230</v>
      </c>
      <c r="C19" s="31">
        <v>2.5</v>
      </c>
      <c r="D19" s="31"/>
      <c r="E19" s="31"/>
      <c r="F19" s="31"/>
      <c r="G19" s="31"/>
      <c r="H19" s="31"/>
      <c r="I19" s="31"/>
      <c r="J19" s="31">
        <v>-0.18599999999999994</v>
      </c>
    </row>
    <row r="20" spans="1:10" s="29" customFormat="1" ht="15">
      <c r="A20" s="38">
        <v>15</v>
      </c>
      <c r="B20" s="31" t="s">
        <v>232</v>
      </c>
      <c r="C20" s="31">
        <v>1.6</v>
      </c>
      <c r="D20" s="31"/>
      <c r="E20" s="31"/>
      <c r="F20" s="31"/>
      <c r="G20" s="31"/>
      <c r="H20" s="31"/>
      <c r="I20" s="31"/>
      <c r="J20" s="31">
        <v>-0.29899999999999993</v>
      </c>
    </row>
    <row r="21" spans="1:10" s="34" customFormat="1" ht="15" customHeight="1">
      <c r="A21" s="224" t="s">
        <v>242</v>
      </c>
      <c r="B21" s="225"/>
      <c r="C21" s="225"/>
      <c r="D21" s="226"/>
      <c r="E21" s="32"/>
      <c r="F21" s="33"/>
      <c r="G21" s="33"/>
      <c r="H21" s="33"/>
      <c r="I21" s="32"/>
      <c r="J21" s="33">
        <f>SUM(J6:J20)</f>
        <v>-15.783999999999995</v>
      </c>
    </row>
  </sheetData>
  <sheetProtection/>
  <mergeCells count="6">
    <mergeCell ref="A21:D21"/>
    <mergeCell ref="A5:J5"/>
    <mergeCell ref="A1:J1"/>
    <mergeCell ref="A2:A4"/>
    <mergeCell ref="B2:C4"/>
    <mergeCell ref="J2:J4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V40"/>
  <sheetViews>
    <sheetView view="pageBreakPreview" zoomScale="95" zoomScaleSheetLayoutView="95" zoomScalePageLayoutView="0" workbookViewId="0" topLeftCell="A22">
      <selection activeCell="Q4" sqref="Q4"/>
    </sheetView>
  </sheetViews>
  <sheetFormatPr defaultColWidth="9.140625" defaultRowHeight="15"/>
  <cols>
    <col min="1" max="1" width="3.8515625" style="59" customWidth="1"/>
    <col min="2" max="2" width="35.140625" style="59" customWidth="1"/>
    <col min="3" max="3" width="16.421875" style="59" customWidth="1"/>
    <col min="4" max="4" width="6.140625" style="59" hidden="1" customWidth="1"/>
    <col min="5" max="5" width="5.8515625" style="59" hidden="1" customWidth="1"/>
    <col min="6" max="6" width="7.28125" style="59" hidden="1" customWidth="1"/>
    <col min="7" max="7" width="7.00390625" style="59" hidden="1" customWidth="1"/>
    <col min="8" max="8" width="7.421875" style="59" hidden="1" customWidth="1"/>
    <col min="9" max="9" width="10.57421875" style="59" hidden="1" customWidth="1"/>
    <col min="10" max="10" width="12.8515625" style="59" hidden="1" customWidth="1"/>
    <col min="11" max="11" width="8.7109375" style="59" hidden="1" customWidth="1"/>
    <col min="12" max="12" width="13.8515625" style="73" bestFit="1" customWidth="1"/>
    <col min="13" max="13" width="12.140625" style="73" customWidth="1"/>
    <col min="14" max="16384" width="9.140625" style="26" customWidth="1"/>
  </cols>
  <sheetData>
    <row r="1" spans="1:256" s="35" customFormat="1" ht="72.75" customHeight="1">
      <c r="A1" s="243" t="s">
        <v>243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</row>
    <row r="2" spans="1:256" s="3" customFormat="1" ht="32.25" customHeight="1">
      <c r="A2" s="244" t="s">
        <v>45</v>
      </c>
      <c r="B2" s="247" t="s">
        <v>46</v>
      </c>
      <c r="C2" s="250" t="s">
        <v>49</v>
      </c>
      <c r="D2" s="251"/>
      <c r="E2" s="251"/>
      <c r="F2" s="251"/>
      <c r="G2" s="251"/>
      <c r="H2" s="251"/>
      <c r="I2" s="251"/>
      <c r="J2" s="251"/>
      <c r="K2" s="251"/>
      <c r="L2" s="252"/>
      <c r="M2" s="253" t="s">
        <v>48</v>
      </c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</row>
    <row r="3" spans="1:256" s="3" customFormat="1" ht="11.25" customHeight="1">
      <c r="A3" s="245"/>
      <c r="B3" s="248"/>
      <c r="C3" s="247" t="s">
        <v>57</v>
      </c>
      <c r="D3" s="247" t="s">
        <v>28</v>
      </c>
      <c r="E3" s="247" t="s">
        <v>19</v>
      </c>
      <c r="F3" s="250" t="s">
        <v>20</v>
      </c>
      <c r="G3" s="252"/>
      <c r="H3" s="247" t="s">
        <v>21</v>
      </c>
      <c r="I3" s="247" t="s">
        <v>0</v>
      </c>
      <c r="J3" s="247" t="s">
        <v>1</v>
      </c>
      <c r="K3" s="247" t="s">
        <v>29</v>
      </c>
      <c r="L3" s="247" t="s">
        <v>244</v>
      </c>
      <c r="M3" s="254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</row>
    <row r="4" spans="1:256" s="3" customFormat="1" ht="235.5" customHeight="1">
      <c r="A4" s="246"/>
      <c r="B4" s="249"/>
      <c r="C4" s="249"/>
      <c r="D4" s="249"/>
      <c r="E4" s="249"/>
      <c r="F4" s="162" t="s">
        <v>2</v>
      </c>
      <c r="G4" s="162" t="s">
        <v>3</v>
      </c>
      <c r="H4" s="249"/>
      <c r="I4" s="249"/>
      <c r="J4" s="249"/>
      <c r="K4" s="249"/>
      <c r="L4" s="249"/>
      <c r="M4" s="255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</row>
    <row r="5" spans="1:256" s="3" customFormat="1" ht="11.25">
      <c r="A5" s="162">
        <v>1</v>
      </c>
      <c r="B5" s="162">
        <v>2</v>
      </c>
      <c r="C5" s="162">
        <v>3</v>
      </c>
      <c r="D5" s="162">
        <v>4</v>
      </c>
      <c r="E5" s="162">
        <v>5</v>
      </c>
      <c r="F5" s="162">
        <v>6</v>
      </c>
      <c r="G5" s="162">
        <v>7</v>
      </c>
      <c r="H5" s="162">
        <v>8</v>
      </c>
      <c r="I5" s="162">
        <v>9</v>
      </c>
      <c r="J5" s="162">
        <v>10</v>
      </c>
      <c r="K5" s="162">
        <v>11</v>
      </c>
      <c r="L5" s="162">
        <v>12</v>
      </c>
      <c r="M5" s="65">
        <v>13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13" ht="15">
      <c r="A6" s="256" t="s">
        <v>241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8"/>
    </row>
    <row r="7" spans="1:256" s="13" customFormat="1" ht="15">
      <c r="A7" s="66">
        <v>1</v>
      </c>
      <c r="B7" s="50" t="s">
        <v>69</v>
      </c>
      <c r="C7" s="50">
        <v>2.5</v>
      </c>
      <c r="D7" s="52"/>
      <c r="E7" s="67"/>
      <c r="F7" s="50"/>
      <c r="G7" s="50"/>
      <c r="H7" s="50"/>
      <c r="I7" s="50"/>
      <c r="J7" s="50"/>
      <c r="K7" s="50"/>
      <c r="L7" s="54">
        <v>-0.6500000000000001</v>
      </c>
      <c r="M7" s="68" t="s">
        <v>65</v>
      </c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s="13" customFormat="1" ht="15">
      <c r="A8" s="66">
        <v>2</v>
      </c>
      <c r="B8" s="144" t="s">
        <v>72</v>
      </c>
      <c r="C8" s="50" t="s">
        <v>4</v>
      </c>
      <c r="D8" s="51"/>
      <c r="E8" s="67"/>
      <c r="F8" s="50"/>
      <c r="G8" s="50"/>
      <c r="H8" s="67"/>
      <c r="I8" s="50"/>
      <c r="J8" s="50"/>
      <c r="K8" s="67"/>
      <c r="L8" s="54">
        <v>-7.475449999999974</v>
      </c>
      <c r="M8" s="68" t="s">
        <v>65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13" customFormat="1" ht="15">
      <c r="A9" s="66">
        <v>3</v>
      </c>
      <c r="B9" s="145" t="s">
        <v>75</v>
      </c>
      <c r="C9" s="50" t="s">
        <v>7</v>
      </c>
      <c r="D9" s="51"/>
      <c r="E9" s="67"/>
      <c r="F9" s="58"/>
      <c r="G9" s="50"/>
      <c r="H9" s="67"/>
      <c r="I9" s="50"/>
      <c r="J9" s="50"/>
      <c r="K9" s="67"/>
      <c r="L9" s="54">
        <v>-0.3680000000000001</v>
      </c>
      <c r="M9" s="68" t="s">
        <v>65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s="13" customFormat="1" ht="15">
      <c r="A10" s="66">
        <v>4</v>
      </c>
      <c r="B10" s="145" t="s">
        <v>78</v>
      </c>
      <c r="C10" s="50" t="s">
        <v>17</v>
      </c>
      <c r="D10" s="51"/>
      <c r="E10" s="67"/>
      <c r="F10" s="58"/>
      <c r="G10" s="50"/>
      <c r="H10" s="50"/>
      <c r="I10" s="50"/>
      <c r="J10" s="58"/>
      <c r="K10" s="50"/>
      <c r="L10" s="54">
        <v>-1.2709999999999981</v>
      </c>
      <c r="M10" s="68" t="s">
        <v>65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s="13" customFormat="1" ht="15">
      <c r="A11" s="66">
        <v>5</v>
      </c>
      <c r="B11" s="145" t="s">
        <v>87</v>
      </c>
      <c r="C11" s="50" t="s">
        <v>17</v>
      </c>
      <c r="D11" s="51"/>
      <c r="E11" s="67"/>
      <c r="F11" s="58"/>
      <c r="G11" s="50"/>
      <c r="H11" s="67"/>
      <c r="I11" s="50"/>
      <c r="J11" s="58"/>
      <c r="K11" s="67"/>
      <c r="L11" s="54">
        <v>-2.3488999999999916</v>
      </c>
      <c r="M11" s="68" t="s">
        <v>65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s="13" customFormat="1" ht="15">
      <c r="A12" s="66">
        <v>6</v>
      </c>
      <c r="B12" s="145" t="s">
        <v>94</v>
      </c>
      <c r="C12" s="50" t="s">
        <v>4</v>
      </c>
      <c r="D12" s="51"/>
      <c r="E12" s="67"/>
      <c r="F12" s="58"/>
      <c r="G12" s="50"/>
      <c r="H12" s="67"/>
      <c r="I12" s="50"/>
      <c r="J12" s="58"/>
      <c r="K12" s="67"/>
      <c r="L12" s="54">
        <v>-0.42524799999999985</v>
      </c>
      <c r="M12" s="68" t="s">
        <v>65</v>
      </c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s="13" customFormat="1" ht="15">
      <c r="A13" s="66">
        <v>7</v>
      </c>
      <c r="B13" s="145" t="s">
        <v>100</v>
      </c>
      <c r="C13" s="50" t="s">
        <v>8</v>
      </c>
      <c r="D13" s="51"/>
      <c r="E13" s="67"/>
      <c r="F13" s="58"/>
      <c r="G13" s="58"/>
      <c r="H13" s="67"/>
      <c r="I13" s="50"/>
      <c r="J13" s="58"/>
      <c r="K13" s="67"/>
      <c r="L13" s="54">
        <v>-1.975999999999975</v>
      </c>
      <c r="M13" s="68" t="s">
        <v>65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s="13" customFormat="1" ht="15">
      <c r="A14" s="66">
        <v>8</v>
      </c>
      <c r="B14" s="145" t="s">
        <v>101</v>
      </c>
      <c r="C14" s="50" t="s">
        <v>4</v>
      </c>
      <c r="D14" s="51"/>
      <c r="E14" s="67"/>
      <c r="F14" s="58"/>
      <c r="G14" s="50"/>
      <c r="H14" s="50"/>
      <c r="I14" s="50"/>
      <c r="J14" s="58"/>
      <c r="K14" s="67"/>
      <c r="L14" s="54">
        <v>-2.6733699999999967</v>
      </c>
      <c r="M14" s="68" t="s">
        <v>65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s="13" customFormat="1" ht="15">
      <c r="A15" s="66">
        <v>9</v>
      </c>
      <c r="B15" s="57" t="s">
        <v>105</v>
      </c>
      <c r="C15" s="50" t="s">
        <v>24</v>
      </c>
      <c r="D15" s="51"/>
      <c r="E15" s="67"/>
      <c r="F15" s="50"/>
      <c r="G15" s="50"/>
      <c r="H15" s="67"/>
      <c r="I15" s="50"/>
      <c r="J15" s="50"/>
      <c r="K15" s="67"/>
      <c r="L15" s="54">
        <v>-2.918202000000001</v>
      </c>
      <c r="M15" s="68" t="s">
        <v>65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s="13" customFormat="1" ht="15">
      <c r="A16" s="66">
        <v>10</v>
      </c>
      <c r="B16" s="145" t="s">
        <v>107</v>
      </c>
      <c r="C16" s="50" t="s">
        <v>9</v>
      </c>
      <c r="D16" s="51"/>
      <c r="E16" s="67"/>
      <c r="F16" s="58"/>
      <c r="G16" s="58"/>
      <c r="H16" s="67"/>
      <c r="I16" s="50"/>
      <c r="J16" s="58"/>
      <c r="K16" s="67"/>
      <c r="L16" s="54">
        <v>-1.361740000000001</v>
      </c>
      <c r="M16" s="68" t="s">
        <v>65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s="13" customFormat="1" ht="15">
      <c r="A17" s="66">
        <v>11</v>
      </c>
      <c r="B17" s="145" t="s">
        <v>111</v>
      </c>
      <c r="C17" s="50" t="s">
        <v>5</v>
      </c>
      <c r="D17" s="51"/>
      <c r="E17" s="67"/>
      <c r="F17" s="58"/>
      <c r="G17" s="58"/>
      <c r="H17" s="50"/>
      <c r="I17" s="50"/>
      <c r="J17" s="58"/>
      <c r="K17" s="67"/>
      <c r="L17" s="54">
        <v>-0.8692999999999955</v>
      </c>
      <c r="M17" s="68" t="s">
        <v>65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s="13" customFormat="1" ht="15">
      <c r="A18" s="66">
        <v>12</v>
      </c>
      <c r="B18" s="145" t="s">
        <v>119</v>
      </c>
      <c r="C18" s="50" t="s">
        <v>8</v>
      </c>
      <c r="D18" s="51"/>
      <c r="E18" s="67"/>
      <c r="F18" s="58"/>
      <c r="G18" s="58"/>
      <c r="H18" s="50"/>
      <c r="I18" s="50"/>
      <c r="J18" s="58"/>
      <c r="K18" s="67"/>
      <c r="L18" s="54">
        <v>-0.9529999999999994</v>
      </c>
      <c r="M18" s="68" t="s">
        <v>65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s="13" customFormat="1" ht="15">
      <c r="A19" s="66">
        <v>13</v>
      </c>
      <c r="B19" s="145" t="s">
        <v>124</v>
      </c>
      <c r="C19" s="50" t="s">
        <v>5</v>
      </c>
      <c r="D19" s="51"/>
      <c r="E19" s="67"/>
      <c r="F19" s="58"/>
      <c r="G19" s="58"/>
      <c r="H19" s="50"/>
      <c r="I19" s="50"/>
      <c r="J19" s="58"/>
      <c r="K19" s="67"/>
      <c r="L19" s="54">
        <v>-0.2509999999999999</v>
      </c>
      <c r="M19" s="68" t="s">
        <v>65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s="13" customFormat="1" ht="15">
      <c r="A20" s="66">
        <v>14</v>
      </c>
      <c r="B20" s="145" t="s">
        <v>135</v>
      </c>
      <c r="C20" s="50" t="s">
        <v>15</v>
      </c>
      <c r="D20" s="51"/>
      <c r="E20" s="67"/>
      <c r="F20" s="58"/>
      <c r="G20" s="58"/>
      <c r="H20" s="50"/>
      <c r="I20" s="50"/>
      <c r="J20" s="58"/>
      <c r="K20" s="50"/>
      <c r="L20" s="54">
        <v>-6.133999999999998</v>
      </c>
      <c r="M20" s="68" t="s">
        <v>65</v>
      </c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s="13" customFormat="1" ht="15">
      <c r="A21" s="66">
        <v>15</v>
      </c>
      <c r="B21" s="145" t="s">
        <v>137</v>
      </c>
      <c r="C21" s="50" t="s">
        <v>8</v>
      </c>
      <c r="D21" s="51"/>
      <c r="E21" s="67"/>
      <c r="F21" s="58"/>
      <c r="G21" s="58"/>
      <c r="H21" s="67"/>
      <c r="I21" s="50"/>
      <c r="J21" s="58"/>
      <c r="K21" s="67"/>
      <c r="L21" s="54">
        <v>-16.167240000000017</v>
      </c>
      <c r="M21" s="68" t="s">
        <v>65</v>
      </c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spans="1:256" s="13" customFormat="1" ht="15">
      <c r="A22" s="66">
        <v>16</v>
      </c>
      <c r="B22" s="145" t="s">
        <v>138</v>
      </c>
      <c r="C22" s="50" t="s">
        <v>11</v>
      </c>
      <c r="D22" s="51"/>
      <c r="E22" s="67"/>
      <c r="F22" s="58"/>
      <c r="G22" s="58"/>
      <c r="H22" s="67"/>
      <c r="I22" s="50"/>
      <c r="J22" s="58"/>
      <c r="K22" s="50"/>
      <c r="L22" s="54">
        <v>-6.956499999999998</v>
      </c>
      <c r="M22" s="68" t="s">
        <v>65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256" s="13" customFormat="1" ht="15">
      <c r="A23" s="66">
        <v>17</v>
      </c>
      <c r="B23" s="145" t="s">
        <v>140</v>
      </c>
      <c r="C23" s="50" t="s">
        <v>24</v>
      </c>
      <c r="D23" s="51"/>
      <c r="E23" s="67"/>
      <c r="F23" s="58"/>
      <c r="G23" s="58"/>
      <c r="H23" s="67"/>
      <c r="I23" s="50"/>
      <c r="J23" s="58"/>
      <c r="K23" s="67"/>
      <c r="L23" s="54">
        <v>-2.2795000000000023</v>
      </c>
      <c r="M23" s="68" t="s">
        <v>65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s="13" customFormat="1" ht="15">
      <c r="A24" s="66">
        <v>18</v>
      </c>
      <c r="B24" s="145" t="s">
        <v>142</v>
      </c>
      <c r="C24" s="50" t="s">
        <v>8</v>
      </c>
      <c r="D24" s="51"/>
      <c r="E24" s="67"/>
      <c r="F24" s="58"/>
      <c r="G24" s="58"/>
      <c r="H24" s="67"/>
      <c r="I24" s="50"/>
      <c r="J24" s="58"/>
      <c r="K24" s="67"/>
      <c r="L24" s="54">
        <v>-5.898750000000004</v>
      </c>
      <c r="M24" s="68" t="s">
        <v>65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spans="1:256" s="13" customFormat="1" ht="15">
      <c r="A25" s="66">
        <v>19</v>
      </c>
      <c r="B25" s="145" t="s">
        <v>143</v>
      </c>
      <c r="C25" s="50" t="s">
        <v>11</v>
      </c>
      <c r="D25" s="51"/>
      <c r="E25" s="67"/>
      <c r="F25" s="58"/>
      <c r="G25" s="58"/>
      <c r="H25" s="50"/>
      <c r="I25" s="50"/>
      <c r="J25" s="58"/>
      <c r="K25" s="67"/>
      <c r="L25" s="54">
        <v>-0.9084000000000003</v>
      </c>
      <c r="M25" s="68" t="s">
        <v>65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s="13" customFormat="1" ht="15">
      <c r="A26" s="66">
        <v>20</v>
      </c>
      <c r="B26" s="145" t="s">
        <v>154</v>
      </c>
      <c r="C26" s="50" t="s">
        <v>5</v>
      </c>
      <c r="D26" s="51"/>
      <c r="E26" s="67"/>
      <c r="F26" s="58"/>
      <c r="G26" s="58"/>
      <c r="H26" s="50"/>
      <c r="I26" s="50"/>
      <c r="J26" s="58"/>
      <c r="K26" s="50"/>
      <c r="L26" s="54">
        <v>-1.8799999999999981</v>
      </c>
      <c r="M26" s="68" t="s">
        <v>65</v>
      </c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 s="13" customFormat="1" ht="15">
      <c r="A27" s="66">
        <v>21</v>
      </c>
      <c r="B27" s="145" t="s">
        <v>163</v>
      </c>
      <c r="C27" s="50" t="s">
        <v>5</v>
      </c>
      <c r="D27" s="51"/>
      <c r="E27" s="67"/>
      <c r="F27" s="58"/>
      <c r="G27" s="58"/>
      <c r="H27" s="50"/>
      <c r="I27" s="50"/>
      <c r="J27" s="58"/>
      <c r="K27" s="50"/>
      <c r="L27" s="54">
        <v>-0.8857400000000006</v>
      </c>
      <c r="M27" s="68" t="s">
        <v>65</v>
      </c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 s="13" customFormat="1" ht="15">
      <c r="A28" s="66">
        <v>22</v>
      </c>
      <c r="B28" s="145" t="s">
        <v>165</v>
      </c>
      <c r="C28" s="50" t="s">
        <v>17</v>
      </c>
      <c r="D28" s="51"/>
      <c r="E28" s="67"/>
      <c r="F28" s="58"/>
      <c r="G28" s="58"/>
      <c r="H28" s="50"/>
      <c r="I28" s="50"/>
      <c r="J28" s="58"/>
      <c r="K28" s="50"/>
      <c r="L28" s="54">
        <v>-0.6709999999999994</v>
      </c>
      <c r="M28" s="68" t="s">
        <v>65</v>
      </c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256" s="13" customFormat="1" ht="15">
      <c r="A29" s="66">
        <v>23</v>
      </c>
      <c r="B29" s="145" t="s">
        <v>170</v>
      </c>
      <c r="C29" s="50" t="s">
        <v>12</v>
      </c>
      <c r="D29" s="51"/>
      <c r="E29" s="67"/>
      <c r="F29" s="58"/>
      <c r="G29" s="58"/>
      <c r="H29" s="50"/>
      <c r="I29" s="50"/>
      <c r="J29" s="58"/>
      <c r="K29" s="50"/>
      <c r="L29" s="54">
        <v>-1.0799999999999998</v>
      </c>
      <c r="M29" s="68" t="s">
        <v>65</v>
      </c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56" s="13" customFormat="1" ht="15">
      <c r="A30" s="66">
        <v>24</v>
      </c>
      <c r="B30" s="145" t="s">
        <v>26</v>
      </c>
      <c r="C30" s="50" t="s">
        <v>7</v>
      </c>
      <c r="D30" s="51"/>
      <c r="E30" s="67"/>
      <c r="F30" s="58"/>
      <c r="G30" s="58"/>
      <c r="H30" s="67"/>
      <c r="I30" s="50"/>
      <c r="J30" s="50"/>
      <c r="K30" s="50"/>
      <c r="L30" s="54">
        <v>-0.37910000000000044</v>
      </c>
      <c r="M30" s="68" t="s">
        <v>65</v>
      </c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256" s="13" customFormat="1" ht="15">
      <c r="A31" s="66">
        <v>25</v>
      </c>
      <c r="B31" s="145" t="s">
        <v>174</v>
      </c>
      <c r="C31" s="50">
        <v>2.5</v>
      </c>
      <c r="D31" s="51"/>
      <c r="E31" s="67"/>
      <c r="F31" s="58"/>
      <c r="G31" s="58"/>
      <c r="H31" s="50"/>
      <c r="I31" s="50"/>
      <c r="J31" s="50"/>
      <c r="K31" s="85"/>
      <c r="L31" s="54">
        <v>-1.2820000000000005</v>
      </c>
      <c r="M31" s="68" t="s">
        <v>65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256" s="13" customFormat="1" ht="15">
      <c r="A32" s="66">
        <v>26</v>
      </c>
      <c r="B32" s="146" t="s">
        <v>181</v>
      </c>
      <c r="C32" s="50" t="s">
        <v>4</v>
      </c>
      <c r="D32" s="51"/>
      <c r="E32" s="67"/>
      <c r="F32" s="58"/>
      <c r="G32" s="58"/>
      <c r="H32" s="67"/>
      <c r="I32" s="50"/>
      <c r="J32" s="58"/>
      <c r="K32" s="67"/>
      <c r="L32" s="54">
        <v>-0.26839999999999975</v>
      </c>
      <c r="M32" s="68" t="s">
        <v>65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</row>
    <row r="33" spans="1:256" s="13" customFormat="1" ht="15">
      <c r="A33" s="66">
        <v>27</v>
      </c>
      <c r="B33" s="69" t="s">
        <v>204</v>
      </c>
      <c r="C33" s="57" t="s">
        <v>35</v>
      </c>
      <c r="D33" s="51"/>
      <c r="E33" s="67"/>
      <c r="F33" s="58"/>
      <c r="G33" s="58"/>
      <c r="H33" s="50"/>
      <c r="I33" s="50"/>
      <c r="J33" s="58"/>
      <c r="K33" s="85"/>
      <c r="L33" s="54">
        <v>-1.5749999999999993</v>
      </c>
      <c r="M33" s="68" t="s">
        <v>65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</row>
    <row r="34" spans="1:256" s="13" customFormat="1" ht="15">
      <c r="A34" s="66">
        <v>28</v>
      </c>
      <c r="B34" s="69" t="s">
        <v>223</v>
      </c>
      <c r="C34" s="57">
        <v>10</v>
      </c>
      <c r="D34" s="53"/>
      <c r="E34" s="67"/>
      <c r="F34" s="63"/>
      <c r="G34" s="58"/>
      <c r="H34" s="67"/>
      <c r="I34" s="50"/>
      <c r="J34" s="58"/>
      <c r="K34" s="85"/>
      <c r="L34" s="54">
        <v>-3.874999999999999</v>
      </c>
      <c r="M34" s="68" t="s">
        <v>65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256" s="13" customFormat="1" ht="15">
      <c r="A35" s="66">
        <v>29</v>
      </c>
      <c r="B35" s="69" t="s">
        <v>229</v>
      </c>
      <c r="C35" s="57">
        <v>1.6</v>
      </c>
      <c r="D35" s="51"/>
      <c r="E35" s="67"/>
      <c r="F35" s="58"/>
      <c r="G35" s="58"/>
      <c r="H35" s="50"/>
      <c r="I35" s="50"/>
      <c r="J35" s="58"/>
      <c r="K35" s="67"/>
      <c r="L35" s="54">
        <v>-0.5640000000000004</v>
      </c>
      <c r="M35" s="68" t="s">
        <v>65</v>
      </c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</row>
    <row r="36" spans="1:256" s="13" customFormat="1" ht="15">
      <c r="A36" s="66">
        <v>30</v>
      </c>
      <c r="B36" s="69" t="s">
        <v>230</v>
      </c>
      <c r="C36" s="57">
        <v>2.5</v>
      </c>
      <c r="D36" s="51"/>
      <c r="E36" s="67"/>
      <c r="F36" s="58"/>
      <c r="G36" s="58"/>
      <c r="H36" s="50"/>
      <c r="I36" s="50"/>
      <c r="J36" s="58"/>
      <c r="K36" s="50"/>
      <c r="L36" s="54">
        <v>-0.21799999999999997</v>
      </c>
      <c r="M36" s="68" t="s">
        <v>65</v>
      </c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</row>
    <row r="37" spans="1:256" s="13" customFormat="1" ht="15">
      <c r="A37" s="66">
        <v>31</v>
      </c>
      <c r="B37" s="69" t="s">
        <v>27</v>
      </c>
      <c r="C37" s="57">
        <v>1.6</v>
      </c>
      <c r="D37" s="51"/>
      <c r="E37" s="67"/>
      <c r="F37" s="58"/>
      <c r="G37" s="58"/>
      <c r="H37" s="50"/>
      <c r="I37" s="50"/>
      <c r="J37" s="58"/>
      <c r="K37" s="50"/>
      <c r="L37" s="54">
        <v>-0.2310000000000001</v>
      </c>
      <c r="M37" s="68" t="s">
        <v>65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</row>
    <row r="38" spans="1:256" s="13" customFormat="1" ht="15">
      <c r="A38" s="66">
        <v>32</v>
      </c>
      <c r="B38" s="69" t="s">
        <v>232</v>
      </c>
      <c r="C38" s="57">
        <v>1.6</v>
      </c>
      <c r="D38" s="51"/>
      <c r="E38" s="67"/>
      <c r="F38" s="58"/>
      <c r="G38" s="58"/>
      <c r="H38" s="50"/>
      <c r="I38" s="50"/>
      <c r="J38" s="58"/>
      <c r="K38" s="50"/>
      <c r="L38" s="54">
        <v>-0.75</v>
      </c>
      <c r="M38" s="68" t="s">
        <v>65</v>
      </c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1:256" s="13" customFormat="1" ht="15">
      <c r="A39" s="66">
        <v>33</v>
      </c>
      <c r="B39" s="84" t="s">
        <v>235</v>
      </c>
      <c r="C39" s="57">
        <v>4</v>
      </c>
      <c r="D39" s="53"/>
      <c r="E39" s="67"/>
      <c r="F39" s="58"/>
      <c r="G39" s="58"/>
      <c r="H39" s="50"/>
      <c r="I39" s="50"/>
      <c r="J39" s="58"/>
      <c r="K39" s="50"/>
      <c r="L39" s="54">
        <v>-0.3246</v>
      </c>
      <c r="M39" s="68" t="s">
        <v>65</v>
      </c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</row>
    <row r="40" spans="1:256" s="13" customFormat="1" ht="15">
      <c r="A40" s="69"/>
      <c r="B40" s="70" t="s">
        <v>236</v>
      </c>
      <c r="C40" s="58"/>
      <c r="D40" s="70"/>
      <c r="E40" s="71"/>
      <c r="F40" s="70"/>
      <c r="G40" s="70"/>
      <c r="H40" s="70"/>
      <c r="I40" s="70"/>
      <c r="J40" s="70"/>
      <c r="K40" s="70"/>
      <c r="L40" s="72">
        <f>SUM(L7:L39)</f>
        <v>-75.86943999999994</v>
      </c>
      <c r="M40" s="70"/>
      <c r="N40" s="148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</row>
  </sheetData>
  <sheetProtection/>
  <mergeCells count="15">
    <mergeCell ref="A6:M6"/>
    <mergeCell ref="I3:I4"/>
    <mergeCell ref="J3:J4"/>
    <mergeCell ref="K3:K4"/>
    <mergeCell ref="L3:L4"/>
    <mergeCell ref="A1:M1"/>
    <mergeCell ref="A2:A4"/>
    <mergeCell ref="B2:B4"/>
    <mergeCell ref="C2:L2"/>
    <mergeCell ref="M2:M4"/>
    <mergeCell ref="C3:C4"/>
    <mergeCell ref="D3:D4"/>
    <mergeCell ref="E3:E4"/>
    <mergeCell ref="F3:G3"/>
    <mergeCell ref="H3:H4"/>
  </mergeCells>
  <printOptions/>
  <pageMargins left="0.75" right="0.75" top="1" bottom="1" header="0.5" footer="0.5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2011-05-04T08:26:41Z</dcterms:modified>
  <cp:category/>
  <cp:version/>
  <cp:contentType/>
  <cp:contentStatus/>
</cp:coreProperties>
</file>