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340" windowHeight="9105" tabRatio="940" activeTab="0"/>
  </bookViews>
  <sheets>
    <sheet name="Свод" sheetId="1" r:id="rId1"/>
    <sheet name="ИНФ" sheetId="2" r:id="rId2"/>
    <sheet name="ИСП" sheetId="3" r:id="rId3"/>
    <sheet name="РОС" sheetId="4" r:id="rId4"/>
    <sheet name="Исходные" sheetId="5" r:id="rId5"/>
    <sheet name="Пояснения" sheetId="6" r:id="rId6"/>
  </sheets>
  <definedNames>
    <definedName name="_GoBack" localSheetId="5">'Пояснения'!$C$13</definedName>
    <definedName name="Кв">#REF!</definedName>
    <definedName name="Кн">#REF!</definedName>
    <definedName name="_xlnm.Print_Area" localSheetId="1">'ИНФ'!$A$6:$F$37</definedName>
    <definedName name="_xlnm.Print_Area" localSheetId="2">'ИСП'!$A$6:$F$38</definedName>
    <definedName name="_xlnm.Print_Area" localSheetId="4">'Исходные'!$B$1:$C$64</definedName>
    <definedName name="_xlnm.Print_Area" localSheetId="5">'Пояснения'!$A$2:$E$101</definedName>
    <definedName name="_xlnm.Print_Area" localSheetId="3">'РОС'!$A$6:$F$37</definedName>
    <definedName name="_xlnm.Print_Area" localSheetId="0">'Свод'!$A$1:$H$47</definedName>
    <definedName name="Рсрi">#REF!</definedName>
  </definedNames>
  <calcPr fullCalcOnLoad="1" refMode="R1C1"/>
</workbook>
</file>

<file path=xl/comments5.xml><?xml version="1.0" encoding="utf-8"?>
<comments xmlns="http://schemas.openxmlformats.org/spreadsheetml/2006/main">
  <authors>
    <author>Фунтикова И.В.</author>
  </authors>
  <commentList>
    <comment ref="A27" authorId="0">
      <text>
        <r>
          <rPr>
            <b/>
            <sz val="8"/>
            <rFont val="Tahoma"/>
            <family val="2"/>
          </rPr>
          <t>Фунтикова И.В.:</t>
        </r>
        <r>
          <rPr>
            <sz val="8"/>
            <rFont val="Tahoma"/>
            <family val="2"/>
          </rPr>
          <t xml:space="preserve">
подает ОВсСР, с ними согласовано</t>
        </r>
      </text>
    </comment>
    <comment ref="A21" authorId="0">
      <text>
        <r>
          <rPr>
            <b/>
            <sz val="8"/>
            <rFont val="Tahoma"/>
            <family val="2"/>
          </rPr>
          <t>Фунтикова И.В.:</t>
        </r>
        <r>
          <rPr>
            <sz val="8"/>
            <rFont val="Tahoma"/>
            <family val="2"/>
          </rPr>
          <t xml:space="preserve">
подает ОВсСР, согласовано</t>
        </r>
      </text>
    </comment>
    <comment ref="C7" authorId="0">
      <text>
        <r>
          <rPr>
            <b/>
            <sz val="8"/>
            <rFont val="Tahoma"/>
            <family val="2"/>
          </rPr>
          <t>Фунтикова И.В.:</t>
        </r>
        <r>
          <rPr>
            <sz val="8"/>
            <rFont val="Tahoma"/>
            <family val="2"/>
          </rPr>
          <t xml:space="preserve">
в SAP добавилось 8 отчетов</t>
        </r>
      </text>
    </comment>
  </commentList>
</comments>
</file>

<file path=xl/sharedStrings.xml><?xml version="1.0" encoding="utf-8"?>
<sst xmlns="http://schemas.openxmlformats.org/spreadsheetml/2006/main" count="638" uniqueCount="297">
  <si>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</si>
  <si>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-</t>
  </si>
  <si>
    <t>Оценочный балл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</si>
  <si>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</si>
  <si>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Значение</t>
  </si>
  <si>
    <t>в том числе, по критериям: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</si>
  <si>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</si>
  <si>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</si>
  <si>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в том числе по критериям: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</si>
  <si>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</si>
  <si>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</si>
  <si>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Наименование параметра (критерия), характеризующего индикатор</t>
  </si>
  <si>
    <t>б) для остальных потребителей услуг, дней</t>
  </si>
  <si>
    <t>3. Отсутствие (наличие) нарушений требований антимонопольного законодательства Российской Федерации,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</si>
  <si>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</si>
  <si>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</si>
  <si>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</si>
  <si>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</si>
  <si>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</si>
  <si>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2. Степень удовлетворения обращений потребителей услуг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</si>
  <si>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</si>
  <si>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</si>
  <si>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4. Индивидуальность подхода к потребителям услуг льготных категорий, по критерию</t>
  </si>
  <si>
    <t>прямая</t>
  </si>
  <si>
    <t>обратная</t>
  </si>
  <si>
    <t>Ф/П*100,%</t>
  </si>
  <si>
    <t>Зависимость</t>
  </si>
  <si>
    <t>1. Возможность личного приема заявителей и потребителей услуг уполномоченными должностными лицами территориальной сетевой организации – всего,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</si>
  <si>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</si>
  <si>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 xml:space="preserve"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– всего, шт. </t>
  </si>
  <si>
    <t xml:space="preserve">в том числе: </t>
  </si>
  <si>
    <t xml:space="preserve">а) регламенты оказания услуг и рассмотрения обращений заявителей и потребителей услуг, шт. </t>
  </si>
  <si>
    <t>б) наличие положения о деятельности структурного подразделения по работе с заявителями и потребителями услуг
(наличие – 1, отсутствие – 0), шт.</t>
  </si>
  <si>
    <t>2.  Наличие телефонной связи для обращений потребителей услуг к уполномоченным должностным лицам  сетевой организации,</t>
  </si>
  <si>
    <t>2.1. Наличие единого телефонного номера для приема обращений потребителей услуг 
(наличие – 1, отсутствие –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</si>
  <si>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– 1, отсутствие –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</si>
  <si>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– 1, отсутствие –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</si>
  <si>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– 1, отсутствие –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</si>
  <si>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– 1, отсутствие – 0)</t>
  </si>
  <si>
    <t>в том числе, по критерию:</t>
  </si>
  <si>
    <t xml:space="preserve">6. Степень полноты, актуальности и достоверности предоставляемой потребителям услуг информации о деятельности территориальной сетевой организации – всего, 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</si>
  <si>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</si>
  <si>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</si>
  <si>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  Итого по индикатору информативности</t>
  </si>
  <si>
    <t>факт.(Ф)</t>
  </si>
  <si>
    <t>план (П)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</si>
  <si>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– всего,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</si>
  <si>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</si>
  <si>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 присоединения, дней</t>
  </si>
  <si>
    <t>2. Соблюдение сроков по процедурам взаимодействия с потребителями услуг (заявителями) – всего,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</si>
  <si>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</si>
  <si>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</si>
  <si>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 xml:space="preserve">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</si>
  <si>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</si>
  <si>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3.1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оказанию этих услуг, в процентах от общего количества поступивших заявок на технологическое присоединение</t>
  </si>
  <si>
    <t xml:space="preserve">4. Отсутствие (наличие) нарушений требований законодательства Российской Федерации о государственном регулировании цен (тарифов), по критерию </t>
  </si>
  <si>
    <t>6.1. 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– 1, отсутствие –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</si>
  <si>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</si>
  <si>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</si>
  <si>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  Итого по индикатору исполнительности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</si>
  <si>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– 1, отсутствие – 0)</t>
  </si>
  <si>
    <t xml:space="preserve"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 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</si>
  <si>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</si>
  <si>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в п.2.2 настоящей формы, в процентах от общего количества поступивших обращений </t>
  </si>
  <si>
    <t xml:space="preserve"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 </t>
  </si>
  <si>
    <t xml:space="preserve"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 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</si>
  <si>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</si>
  <si>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  Оперативность реагирования на обращения потребителей услуг -  всего,</t>
  </si>
  <si>
    <t>3.1. Средняя продолжительность времени принятия мер по результатам обращения потребителя услуг, дней</t>
  </si>
  <si>
    <t xml:space="preserve"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</t>
  </si>
  <si>
    <t>в)* системы автоинформирования, шт. на 1000 потребителей услуг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</si>
  <si>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</si>
  <si>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</si>
  <si>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    Итого по индикатору результативность обратной связи</t>
  </si>
  <si>
    <t>Итого</t>
  </si>
  <si>
    <t>Количество структурных подразделений, задействованных в работе с клиентами</t>
  </si>
  <si>
    <t>Общее количество структруных подразделений филиала</t>
  </si>
  <si>
    <t>Количество документов по работе с заявителями</t>
  </si>
  <si>
    <t>количество должностных инструкций сотрудников, обслуживающих заявителей и потребителей услуг, шт.</t>
  </si>
  <si>
    <t>Количество утвержденных форм отчетности</t>
  </si>
  <si>
    <t xml:space="preserve">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</t>
  </si>
  <si>
    <t>Суммарное количество дней, потраченных на подготовку оферты договора ТП по заявкам, проект договора по которым направлен заявителю в отчетном периоде ,дн.</t>
  </si>
  <si>
    <t>Общее количество проектов договоров по ТП, направленных заявителю в отчетном периоде, шт</t>
  </si>
  <si>
    <t>Суммарное количество дней, потраченных на выполнение ТСО работ по договору  ТП по договорам, технические условия по которым со стороны ТСО выполнены в отчетном периоде ,дн.</t>
  </si>
  <si>
    <t>Исп. 1.2.</t>
  </si>
  <si>
    <t>Исп. 1.1.</t>
  </si>
  <si>
    <t>Исп. 2.1.</t>
  </si>
  <si>
    <t>Общее количество  договоров по ТП,технические условия которых исполнены со стороны ТСО в отчетном периоде, шт</t>
  </si>
  <si>
    <t>Суммарное количество дней, потраченных на подготовку оферты договора на передачу э/э по заявкам, проект договора по которым направлен заявителю в отчетном периоде ,дн.</t>
  </si>
  <si>
    <t>Общее количество проектов договоров по передаче э/э, направленных заявителю в отчетном периоде, шт</t>
  </si>
  <si>
    <t>Исп. 2.2.а)</t>
  </si>
  <si>
    <t>Общее количество оборудованных по заявкам точек учета ПУ  в отчетном периоде (ФЛ и ИП), шт</t>
  </si>
  <si>
    <t>Суммарное количество дней, потраченных на установку ПУ с момента подачи заявки, по исполненным в отчетном периоде заявкам (ФЛ и ИП) ,дн.</t>
  </si>
  <si>
    <t>Суммарное количество дней, потраченных на установку ПУ с момента подачи заявки, по исполненным в отчетном периоде заявкам (прочие) ,дн.</t>
  </si>
  <si>
    <t>Общее количество оборудованных по заявкам точек учета ПУ  в отчетном периоде (прочие), шт</t>
  </si>
  <si>
    <t>Исп. 2.2.б)</t>
  </si>
  <si>
    <t xml:space="preserve"> Количество случаев отказа от заключения и случаев расторжения потребителем услуг договоров оказания услуг по передаче электрической энергии</t>
  </si>
  <si>
    <t>Количество заключенных договоров  на передачу э/э</t>
  </si>
  <si>
    <t>Исп. 2.3.</t>
  </si>
  <si>
    <t>количество поступивших заявок на технологическое присоединение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</si>
  <si>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оказанию этих услуг</t>
  </si>
  <si>
    <t>Исп. 3.1.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</si>
  <si>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</t>
  </si>
  <si>
    <t>Исп. 4.1.</t>
  </si>
  <si>
    <t>Количество обращений потребителей услуг с указанием на ненадлежащее качество электрической энергии</t>
  </si>
  <si>
    <t>Исп. 5.1.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</si>
  <si>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</t>
  </si>
  <si>
    <t>Исп. 6.2.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</si>
  <si>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</t>
  </si>
  <si>
    <t>Исп. 7.1.</t>
  </si>
  <si>
    <t xml:space="preserve"> Общее количество обращений потребителей услуг с указанием на ненадлежащее качество услуг по передаче электрической энергии и обслуживание</t>
  </si>
  <si>
    <t>Рос. 2.1.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</si>
  <si>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</t>
  </si>
  <si>
    <t>Рос. 2.2.</t>
  </si>
  <si>
    <t>Рос. 2.3.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</si>
  <si>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</t>
  </si>
  <si>
    <t>Рос. 2.4.</t>
  </si>
  <si>
    <t xml:space="preserve"> Количество отзывов и предложений по вопросам деятельности территориальной сетевой организации, поступивших через обратную связь</t>
  </si>
  <si>
    <t>Рос. 2.5.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</si>
  <si>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</si>
  <si>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Рос. 2.6.</t>
  </si>
  <si>
    <t>Рос. 3.1.</t>
  </si>
  <si>
    <t>Количество проведенных письменных опросов</t>
  </si>
  <si>
    <t>Количество опросов, проведенных посредством электронной связи через сеть Интернет</t>
  </si>
  <si>
    <t>Количество опросов, проведенных посредством системы автоинформирования</t>
  </si>
  <si>
    <t>Общее количество потребителей услуг</t>
  </si>
  <si>
    <t>Рос. 3.2.</t>
  </si>
  <si>
    <t>Рос. 4.1.</t>
  </si>
  <si>
    <t>Суммарная продолжительность времени возмещения ущерба по правомерным жалобам ,по которым в отчетном периоде произошло возмещение ущерба</t>
  </si>
  <si>
    <t>Общее количество правомерных жалоб ,по которым в отчетном периоде произошло возмещение ущерба</t>
  </si>
  <si>
    <t>Рос. 5.1.</t>
  </si>
  <si>
    <t>Рос. 5.2.</t>
  </si>
  <si>
    <t>Количество потребителей ,получивших возмещение убытков в отчетном периоде</t>
  </si>
  <si>
    <t>Количество потребителей ,по которым было принято решение о возмещении ущерба</t>
  </si>
  <si>
    <t xml:space="preserve">Общее количество обращений потребителей услуг о проведении консультаций по вопросам деятельности территориальной сетевой </t>
  </si>
  <si>
    <t>Наименование исходных параметров</t>
  </si>
  <si>
    <t>Фактические значения исходных параметров для расчета показателя качества</t>
  </si>
  <si>
    <t>Ин</t>
  </si>
  <si>
    <t xml:space="preserve">1.2. а) регламенты оказания услуг и рассмотрения обращений заявителей и потребителей услуг, шт. </t>
  </si>
  <si>
    <t>1.2. б) наличие положения о деятельности структурного подразделения по работе с заявителями и потребителями услуг (наличие – 1, отсутствие – 0), шт.</t>
  </si>
  <si>
    <t>1.2. в) должностные инструкции сотрудников, обслуживающих заявителей и потребителей услуг, шт.</t>
  </si>
  <si>
    <t>1.2. 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</si>
  <si>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Ис</t>
  </si>
  <si>
    <t xml:space="preserve">2.2. 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</si>
  <si>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2.2. б) для остальных потребителей услуг, дней</t>
  </si>
  <si>
    <t>Рс</t>
  </si>
  <si>
    <t>3.2. а) письменных опросов, шт. на 1000 потребителей услуг</t>
  </si>
  <si>
    <t>3.2. б) электронной связи через сеть Интернет, шт. на 1000 потребителей услуг</t>
  </si>
  <si>
    <t>3.2. в) системы автоинформирования, шт. на 1000 потребителей услуг</t>
  </si>
  <si>
    <t>Фактические значения</t>
  </si>
  <si>
    <t>отчетный период</t>
  </si>
  <si>
    <t>Плановое значение</t>
  </si>
  <si>
    <t>Факт/План, %</t>
  </si>
  <si>
    <t>Показатель качества</t>
  </si>
  <si>
    <t>Инф. 1.1</t>
  </si>
  <si>
    <t>Инф. 1.2.а</t>
  </si>
  <si>
    <t>Инф. 1.2.в</t>
  </si>
  <si>
    <t>Инф. 1.2.г</t>
  </si>
  <si>
    <t>Инф. 5.1</t>
  </si>
  <si>
    <t>Общее кол-во поступивших обращений в ТСО</t>
  </si>
  <si>
    <t>Инф. 6.1</t>
  </si>
  <si>
    <t>Инф. 6.2</t>
  </si>
  <si>
    <t xml:space="preserve"> Количество обращений потребителей услуг льготных категорий с указанием на неудовлетворительность качества их обслуживания, шт. (Количество правомерных жалоб по ТП от физ лиц)</t>
  </si>
  <si>
    <t>Количество действующих договоров на передачу э/э по состоянию на начало периода</t>
  </si>
  <si>
    <r>
      <t xml:space="preserve">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</t>
    </r>
    <r>
      <rPr>
        <b/>
        <sz val="10"/>
        <rFont val="Arial Cyr"/>
        <family val="0"/>
      </rPr>
      <t xml:space="preserve"> </t>
    </r>
  </si>
  <si>
    <t xml:space="preserve">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в п.2.2 настоящей формы</t>
  </si>
  <si>
    <t>Наименование параметра (критерия)</t>
  </si>
  <si>
    <t>Тип зависимости</t>
  </si>
  <si>
    <t>Отчетный период</t>
  </si>
  <si>
    <t>Расчет параметра (критерия)</t>
  </si>
  <si>
    <t>Пояснения</t>
  </si>
  <si>
    <t>общее количество обращений из оперативного отчета (ячейка "Итого")</t>
  </si>
  <si>
    <t>Количество обращений, зарегистрированных на портале Контакт-Центра</t>
  </si>
  <si>
    <t>Количество вопросов по сбытовой деятельности</t>
  </si>
  <si>
    <t>Суммарное время, затраченное на выполнение работ по заявкам (за исключением ТП и передачи э/э), дн.</t>
  </si>
  <si>
    <t>Суммарное время, затраченное на выполнение работ по правомерным жалобам, дн.</t>
  </si>
  <si>
    <r>
      <t>Количество правомерных жалоб, поступивших и исполненных в отчетном периоде, шт</t>
    </r>
    <r>
      <rPr>
        <sz val="10"/>
        <color indexed="10"/>
        <rFont val="Arial Cyr"/>
        <family val="0"/>
      </rPr>
      <t xml:space="preserve"> </t>
    </r>
  </si>
  <si>
    <t>Количество заявлений (за исключением ТП и передачи э/э) поступивших и исполненных в отчетном периоде, шт</t>
  </si>
  <si>
    <t>ИСП</t>
  </si>
  <si>
    <t>ИНФ</t>
  </si>
  <si>
    <t>РОС</t>
  </si>
  <si>
    <t>Смоленскэнерго</t>
  </si>
  <si>
    <t>год 2013</t>
  </si>
  <si>
    <t>Прямая</t>
  </si>
  <si>
    <t xml:space="preserve">В 2010 году проведены изменения организационной структуры </t>
  </si>
  <si>
    <t>1.2. а) регламенты оказания услуг и рассмотрения обращений заявителей и потребителей услуг, шт.</t>
  </si>
  <si>
    <t>Методическая инструкция «Оценка удовлетворенности потребителей, их требований и ожиданий», утвержденная распоряжением ОАО «МРСК Центра» от  12.09.2012 № ЦА-23/162-р</t>
  </si>
  <si>
    <t>В связи с изменением организационной структуры набор должностных инструкций расширен в 2011 году</t>
  </si>
  <si>
    <t xml:space="preserve">В 1 квартале 2012 года расширен перечень форм отчетности . Увеличение за счет  автоматизации формирования отчетных форм в корпоративной ERP системе (SAP CRM) </t>
  </si>
  <si>
    <t>1 квартал</t>
  </si>
  <si>
    <t>2.3. Наличие системы автоинформирования потребителей услуг по телефону, предназначенной для доведения до них типовой информации</t>
  </si>
  <si>
    <t>Обратная</t>
  </si>
  <si>
    <t>Информационно-справочная система для автоматизации обработки обращений, поступивших по телефону, отсутствует.</t>
  </si>
  <si>
    <t>Снижение количества консультаци обусловлено активным проведением различных разъясняющих мероприятий (публикации в СМИ, в Интернете, проведение круглых столов, раздача памяток клиентам и т.д.) а также ростом общего числа обращений в филиал.</t>
  </si>
  <si>
    <t>Снижение количества повторных обращений клиентов по порядку обжалования действий ТСО обусловлено проведением запланированных ремонтых программ</t>
  </si>
  <si>
    <t>Суммарное количество дней, потраченных на выполнение ТСО работ по договору  ТП по договорам, технические условия по которым со стороны ТСО выполнены в отчетном периоде ,дн. - 59267
Общее количество  договоров по ТП,технические условия которых исполнены со стороны ТСО в отчетном периоде, шт - 434
59267/434=137</t>
  </si>
  <si>
    <t>Количество установленных вступившим в законную силу решением ФАС и / или суда нарушений ТСО антимонопольного законодательства - 1, Количество поступивших заявок на технологическое присоединение в отчетном периоде - 829</t>
  </si>
  <si>
    <t>Снижение количества обращений в 1 квартале 2013 года с указанием на ненадлежащее качество электрической энергии обусловлено проведением запланированных ремонтых программ и ростом общего числа обращений в филиал.</t>
  </si>
  <si>
    <t>Снижение доли правомерных жалоб в 1 квартале 2013г., по которым требуется исполнение корректирующих мероприятий, обусловлено увеличением общего числа обращений в ТСО.</t>
  </si>
  <si>
    <t>2.3.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п.2.2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</si>
  <si>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ТСО, поступивших в соответствующий контролирующий орган исполнительной власти, в процентах от общего количества поступивших обращений</t>
  </si>
  <si>
    <t>Увеличение доли отзывов обусловлено активным осуществлением в рамках мероприятий, направленных на достижение утвержденного Показателя качества оказываемых услуг, обратной связи с клиентом по результатам исполнения обязательств ТСО.</t>
  </si>
  <si>
    <t>Система автоинформирования отсутствует</t>
  </si>
  <si>
    <t>За 1 квартал 2013  года компенсаций не производилось.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</si>
  <si>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 - 235        Общее количество обращений потребителей услуг с указанием на ненадлежащее качество услуг по передаче электрической энергии и обслуживание - 312        235*100/312=75%</t>
  </si>
  <si>
    <t>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в п.2.2 настоящей формы - 7
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 – 235 шт., 
2,98%</t>
  </si>
  <si>
    <t>Снижение количества повторных обращений клиентов обусловлено проведением запланированных ремонтых работ</t>
  </si>
  <si>
    <t>Увеличение количества опросов обусловлено активным осуществлением в рамках мероприятий, направленных на достижение утвержденного Показателя качества оказываемых услуг, обратной связи с клиентом по результатам исполнения обязательств ТСО.</t>
  </si>
  <si>
    <t>Сокращение средней продолжительности времени принятия мер по результатам обращения потребителей услуг обусловлено прежде всего более качественным соблюдением процедур обработки обращений, а также сокращением сроков оказания дополнительных услуг и сервисов.</t>
  </si>
  <si>
    <t xml:space="preserve">Количество проведенных письменных опросов - 1820
Общее количество потребителей услуг - 266521
</t>
  </si>
  <si>
    <t xml:space="preserve">Количество обращений потребителей услуг льготных категорий с указанием на неудовлетворительность качества их обслуживания, шт. (Количество правомерных жалоб по ТП от физ лиц) - 74
количество поступивших заявок на технологическое присоединение - 829
</t>
  </si>
  <si>
    <t>Жалобы на технологическое присоединение были связаны с неисполнением договорных обязательств по причине длительных сроков прохождения закупочных процедур, расхождение требований правил ТП и требований земельного и градостроительного законодательства, неисполнение договорных обязательств подрядными организациями по выполнению ПИР и СМР</t>
  </si>
  <si>
    <t>Пояснения по расчету параметров (критериев) качества услуг, факт по которым относительно плана  превышает 20%,  за 1 квартал 2013 г.</t>
  </si>
  <si>
    <t>Решение по жалобе ОАО "Смоленскэнергосбыт" об оказании услуг по договору по передаче э/энергии</t>
  </si>
  <si>
    <t>Количество структурных подразделений филиала ОАО «МРСК Центра»-«Смоленскэнерго» согласно организационной структуре – 71 шт., количество подразделений по работе с потребителями и заявителями – 36 шт.</t>
  </si>
  <si>
    <t>Количество обращений потребителей услуг о проведении консультаций по вопросам деятельности территориальной сетевой организации – 2021 шт., общее количество поступивших обращений – 
30466 шт.
6,63%</t>
  </si>
  <si>
    <t>Количество обращений потребителей услуг с указанием на ненадлежащее качество электрической энергии – 178 шт., в процентах от общего количества поступивших обращений –  30466 шт. – 0,58%.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</si>
  <si>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 - 312
Общее кол-во поступивших обращений в ТСО - 30466
312*100/30466=1,0%</t>
  </si>
  <si>
    <t xml:space="preserve">Количество обращений потребителей услуг, оказываемых ТСО, поступивших в соответствующий контролирующий орган исполнительной власти - 0 шт.,  Общее кол-во поступивших обращений в ТСО - 30466                </t>
  </si>
  <si>
    <t>Количество отзывов и предложений по вопросам деятельности территориальной сетевой организации, поступивших через обратную связь – 2764 шт., в процентах от общего количества поступивших обращений –  30466 шт. – 9,07%.</t>
  </si>
  <si>
    <t>Количество проведенных опросов - 25
Общее количество потребителей услуг - 266521
25*1000/266521=0,101</t>
  </si>
  <si>
    <t>1 полугодие</t>
  </si>
  <si>
    <t>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- 33, Общее кол-во поступивших обращений в ТСО - 30466.(0, 11%)</t>
  </si>
  <si>
    <t>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- 146, Общее кол-во поступивших обращений в ТСО - 76672.(0, 19%)</t>
  </si>
  <si>
    <t>Количество обращений потребителей услуг о проведении консультаций по вопросам деятельности территориальной сетевой организации – 4653 шт., общее количество поступивших обращений – 
76672 шт.
6,07%</t>
  </si>
  <si>
    <t>Количество обращений потребителей услуг с указанием на ненадлежащее качество электрической энергии – 234 шт., в процентах от общего количества поступивших обращений –  76672 шт. – 0,31%.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</si>
  <si>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 - 508
Общее кол-во поступивших обращений в ТСО - 76672
508*100/76672=0,7%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</si>
  <si>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 - 403        Общее количество обращений потребителей услуг с указанием на ненадлежащее качество услуг по передаче электрической энергии и обслуживание - 508        403*100/508=79%</t>
  </si>
  <si>
    <t xml:space="preserve">Связано с невозможностью проведения работ из-за неблагоприятных погодных условий и как следствие внесение в план-график работ следующих отчетных периодов и повторяющимися (дублирование) жалобами от разных заявителей одного населенного пункта </t>
  </si>
  <si>
    <t>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в п.2.2 настоящей формы - 8
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 – 403 шт., 
1,99%</t>
  </si>
  <si>
    <t xml:space="preserve">Количество обращений потребителей услуг, оказываемых ТСО, поступивших в соответствующий контролирующий орган исполнительной власти - 0 шт.,  Общее кол-во поступивших обращений в ТСО - 76672              </t>
  </si>
  <si>
    <t xml:space="preserve">В 1 квартале и в 1 полугодии 2013 года обращений потребителей услуг в контролирующие органы не поступало </t>
  </si>
  <si>
    <t>Количество отзывов и предложений по вопросам деятельности территориальной сетевой организации, поступивших через обратную связь – 5772 шт., в процентах от общего количества поступивших обращений –  76672 шт. – 7,53%.</t>
  </si>
  <si>
    <t xml:space="preserve">Снижение доли отзывов обусловлено соотношением полученных отзывов к общему количеству обращений, численность  которых обусловлена большим количеством принятых аварийных и аварийно-экстренных обращений из-за неблагоприятных погодных условий </t>
  </si>
  <si>
    <t xml:space="preserve">Количество проведенных письменных опросов - 3651
Общее количество потребителей услуг - 266521
</t>
  </si>
  <si>
    <t>За 1 полугодие 2013  года компенсаций не производилось.</t>
  </si>
  <si>
    <t>Количество опросов, проведенных посредством электронной связи через сеть Интернет объясняется  обратной связью с клиентами и размещением интерактивной анкеты на сайте Общества</t>
  </si>
  <si>
    <t>Суммарное количество дней, потраченных на подготовку оферты договора ТП по заявкам, проект договора по которым направлен заявителю в отчетном периоде ,дн. - 14750
Общее количество проектов договоров по ТП, направленных заявителю в отчетном периоде, шт - 868
14750/868=17</t>
  </si>
  <si>
    <t>Суммарное количество дней, потраченных на подготовку оферты договора ТП по заявкам, проект договора по которым направлен заявителю в отчетном периоде ,дн. - 31384
Общее количество проектов договоров по ТП, направленных заявителю в отчетном периоде, шт - 1796
32384/1796=17</t>
  </si>
  <si>
    <t>Суммарное количество дней, потраченных на выполнение ТСО работ по договору  ТП по договорам, технические условия по которым со стороны ТСО выполнены в отчетном периоде ,дн. - 325411
Общее количество  договоров по ТП,технические условия которых исполнены со стороны ТСО в отчетном периоде, шт - 1281
325411/1281=254</t>
  </si>
  <si>
    <t>Количество  времени на разработку и направления оферты договора на технологическое присоединение обусловлено проведенным реинжинирингом бизнес-процесса "Реализация услуг по технологическому присоединению", в рамках исполнения приказа № 367-ЦА от 26.12.2011 "О реинжиниринге процесса технологического присоединения"</t>
  </si>
  <si>
    <t>Обусловлено изменениями в методике расчета</t>
  </si>
  <si>
    <t>Количество установленных вступившим в законную силу решением ФАС и / или суда нарушений ТСО антимонопольного законодательства - 1, Количество поступивших заявок на технологическое присоединение в отчетном периоде - 2266</t>
  </si>
  <si>
    <t xml:space="preserve">Количество обращений потребителей услуг льготных категорий с указанием на неудовлетворительность качества их обслуживания, шт. (Количество правомерных жалоб по ТП от физ лиц) - 146
количество поступивших заявок на технологическое присоединение - 2266
</t>
  </si>
  <si>
    <t>3 квартал</t>
  </si>
  <si>
    <t>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- 231, Общее кол-во поступивших обращений в ТСО - 115482.(0, 20%)</t>
  </si>
  <si>
    <t>Количество обращений потребителей услуг о проведении консультаций по вопросам деятельности территориальной сетевой организации – 7383 шт., общее количество поступивших обращений – 
115482шт.
6,39%</t>
  </si>
  <si>
    <t>Рост количества консультаций обусловлен подготовкой передачи функций энергосбыта</t>
  </si>
  <si>
    <t>Снижение среднего времени на выполнение относящейся к ТСО части ТУ по договору  на осуществление ТП связано с завершением проведения конкурсных процедур и выполнениемдоговорных обязательств со стороны подрядчиков.</t>
  </si>
  <si>
    <t>2.2. Среднее время, необходимое для оборудования точки поставки приборами учета с момента подачи заявления потребителем услуг:              б) для остальных потребителей услуг, дней</t>
  </si>
  <si>
    <t>Суммарное количество дней, потраченных на установку ПУ с момента подачи заявки, по исполненным в отчетном периоде заявкам (прочие) ,38515дн.Общее количество оборудованных по заявкам точек учета ПУ  в отчетном периоде (прочие), 936 шт</t>
  </si>
  <si>
    <t>Увеличение срока обусловлено отсутствием ПУ и невыполнением поставок в срок</t>
  </si>
  <si>
    <t>Количество установленных вступившим в законную силу решением ФАС и / или суда нарушений ТСО антимонопольного законодательства - 1, Количество поступивших заявок на технологическое присоединение в отчетном периоде - 3279</t>
  </si>
  <si>
    <t>Количество обращений потребителей услуг с указанием на ненадлежащее качество электрической энергии – 270 шт., в процентах от общего количества поступивших обращений –  115482 шт. – 0,23%.</t>
  </si>
  <si>
    <t>Снижение количества обращений в 1 полугодии и в 3 квартале 2013 года с указанием на ненадлежащее качество электрической энергии обусловлено проведением запланированных ремонтых программ и ростом общего числа обращений в филиал.А также проведением ОМиКЭ анализа принимаемых обращений и их корректировкой .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</si>
  <si>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 - 807
Общее кол-во поступивших обращений в ТСО - 115482
807*100/115482=0,7%</t>
  </si>
  <si>
    <t>Неизменность обусловлена соотношением доли правомерных жалоб к общему числу поступивших обращений</t>
  </si>
  <si>
    <t>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в п.2.2 настоящей формы - 8
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 – 690 шт., 
1,3%</t>
  </si>
  <si>
    <t xml:space="preserve">Количество обращений потребителей услуг, оказываемых ТСО, поступивших в соответствующий контролирующий орган исполнительной власти - 1 шт.,  Общее кол-во поступивших обращений в ТСО - 115482           </t>
  </si>
  <si>
    <t xml:space="preserve">В 3-ем квартале жалоба от УФАС по делу Старовойтова </t>
  </si>
  <si>
    <t>Количество отзывов и предложений по вопросам деятельности территориальной сетевой организации, поступивших через обратную связь – 8182 шт., в процентах от общего количества поступивших обращений –  115482шт. – 7,09%.</t>
  </si>
  <si>
    <t>Снижение доли отзывов обусловлено соотношением полученных отзывов к общему количеству обращений</t>
  </si>
  <si>
    <t xml:space="preserve">Количество проведенных письменных опросов - 5262
Общее количество потребителей услуг - 266521
</t>
  </si>
  <si>
    <t xml:space="preserve">Количество обращений потребителей услуг льготных категорий с указанием на неудовлетворительность качества их обслуживания, шт. (Количество правомерных жалоб по ТП от физ лиц) - 179
количество поступивших заявок на технологическое присоединение - 3279
</t>
  </si>
  <si>
    <t>за 3-й квартал 2013  года компенсаций не производилось.</t>
  </si>
  <si>
    <t>За 3-й квартал 2013  года компенсаций не производилось.</t>
  </si>
  <si>
    <t>Суммарное количество дней, потраченных на подготовку оферты договора ТП по заявкам, проект договора по которым направлен заявителю в отчетном периоде ,дн. - 52504
Общее количество проектов договоров по ТП, направленных заявителю в отчетном периоде, шт - 3134
52504/3134=17</t>
  </si>
  <si>
    <t>Суммарное количество дней, потраченных на выполнение ТСО работ по договору  ТП по договорам, технические условия по которым со стороны ТСО выполнены в отчетном периоде ,дн. - 808122
Общее количество  договоров по ТП,технические условия которых исполнены со стороны ТСО в отчетном периоде, шт - 2460
808122/2460=329</t>
  </si>
  <si>
    <t>12 месяцев</t>
  </si>
  <si>
    <t>с 01.10.2013г в состав филиала вошло отделение "Смоленскэнергосбыт"</t>
  </si>
  <si>
    <t xml:space="preserve">В 4 квартале 2013 года расширен перечень форм отчетности . Увеличение за счет  автоматизации формирования отчетных форм в корпоративной ERP системе (SAP CRM) , оперативные отчеты увеличились на 7 шт., консолидированные - на 1 шт. </t>
  </si>
  <si>
    <t>Рост количества повторных обращений в компанию обусловлен повышением качества регистрации обращений и достуности взаимодействия с компанией (в связи с переводом звонков с диспетчеров РЭС на Контакт-Центр)</t>
  </si>
  <si>
    <t>Рост количества консультаций обусловлен передачей функций энергосбыта филиалу</t>
  </si>
  <si>
    <t>Суммарное количество дней, потраченных на подготовку оферты договора на передачу э/э по заявкам, проект договора по которым направлен заявителю в отчетном периоде ,135 дн.к общему количеству проектов договоров по передаче э/э, направленных заявителю в отчетном периоде, 86шт. Ср. время составляет 2 дн.</t>
  </si>
  <si>
    <t>Обусловлено подачей заявок непосредственно в филиал с представлением полного пакета документов и оперативной отработкой договоров в SAP.</t>
  </si>
  <si>
    <t>Суммарное количество дней, потраченных на установку ПУ с момента подачи заявки, по исполненным в отчетном периоде заявкам (прочие) ,53794дн.Общее количество оборудованных по заявкам точек учета ПУ  в отчетном периоде (прочие), 1178шт</t>
  </si>
  <si>
    <t>Количество обращений в 4 квартале 2013 года с указанием на ненадлежащее качество электрической энергии обусловлено проведением запланированных ремонтых программ и проведением ОМиКЭ анализа принимаемых обращений и их корректировкой .</t>
  </si>
  <si>
    <t>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в п.2.2 настоящей формы - 10
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 – 1026 шт., 
0,97%</t>
  </si>
  <si>
    <t>реализован донабор "Спецлиния" Контакт-Центр;в ЦОК 1 добавили на площадку 2-х  спец-в;обучение спец-в по ДС как рез-т проведения контр. Закупки;кр.стол по ДС ;выездные совещ.с Гл.Адм обл.по вопросам разъясн. и довед инф до насел.;обучение спец. по ПП 442; присоединение сбытового отделения, обучение новой версии SAP;круглый стол по ТП</t>
  </si>
  <si>
    <t>Рост средней продолжительности времени принятия мер по результатам обращения потребителей услуг обусловлен превышением сроков исполнения части договоров  по вине заказчика.А также обусловлен тем, что из-за отсутствия  поставок ПУ в 1-м квартале, выполнение большего  количества заявок пришлось на 2-й и 3-й кварталы.В 4-м квартале из-за ликвидации последствий аварийных ситуаций в результате неблагоприятных погодных условий увеличился срок работ по правомерным жалобам.</t>
  </si>
  <si>
    <t xml:space="preserve">Количество проведенных письменных опросов - 6576
Общее количество потребителей услуг - 266521
</t>
  </si>
  <si>
    <t>за 4-й квартал 2013  года компенсаций не производилось.</t>
  </si>
  <si>
    <t>За 4-й квартал 2013  года компенсаций не производилось.</t>
  </si>
  <si>
    <t>Количество проведенных опросов - 27
Общее количество потребителей услуг - 266521
27*1000/266521=0,101</t>
  </si>
  <si>
    <t>Количество проведенных опросов - 33
Общее количество потребителей услуг - 266521
33*1000/266521=0,124</t>
  </si>
  <si>
    <t>Количество проведенных опросов - 36
Общее количество потребителей услуг - 266521
36*1000/266521=0,135</t>
  </si>
  <si>
    <t>Приложение 2. Форма отчета о фактических значениях параметров показателя качества оказываемых услуг за 12 месяцев 2013 год.</t>
  </si>
  <si>
    <t>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- 342, Общее кол-во поступивших обращений в ТСО - 156663(0, 22%)</t>
  </si>
  <si>
    <t>Количество обращений потребителей услуг о проведении консультаций по вопросам деятельности территориальной сетевой организации – 10344 шт., общее количество поступивших обращений – 
156663шт.
6,6%</t>
  </si>
  <si>
    <t>Суммарное количество дней, потраченных на подготовку оферты договора ТП по заявкам, проект договора по которым направлен заявителю в отчетном периоде ,дн. - 66355
Общее количество проектов договоров по ТП, направленных заявителю в отчетном периоде, шт - 4405
66355/4405=15</t>
  </si>
  <si>
    <t>Суммарное количество дней, потраченных на выполнение ТСО работ по договору  ТП по договорам, технические условия по которым со стороны ТСО выполнены в отчетном периоде ,дн. - 1133041
Общее количество  договоров по ТП,технические условия которых исполнены со стороны ТСО в отчетном периоде, шт - 3470
1133041/3470=327</t>
  </si>
  <si>
    <t>Количество установленных вступившим в законную силу решением ФАС и / или суда нарушений ТСО антимонопольного законодательства - 1, Количество поступивших заявок на технологическое присоединение в отчетном периоде - 4612</t>
  </si>
  <si>
    <t>Количество обращений потребителей услуг с указанием на ненадлежащее качество электрической энергии – 359 шт., в процентах от общего количества поступивших обращений –  156663шт. – 0,23%.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</si>
  <si>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 - 1126
Общее кол-во поступивших обращений в ТСО - 156663
1126*100/156663=0,7%</t>
  </si>
  <si>
    <t xml:space="preserve">Количество обращений потребителей услуг, оказываемых ТСО, поступивших в соответствующий контролирующий орган исполнительной власти - 1 шт.,  Общее кол-во поступивших обращений в ТСО - 156663          </t>
  </si>
  <si>
    <t>Количество отзывов и предложений по вопросам деятельности территориальной сетевой организации, поступивших через обратную связь – 10394 шт., в процентах от общего количества поступивших обращений –  156663шт. – 6,63%.</t>
  </si>
  <si>
    <t xml:space="preserve">Количество обращений потребителей услуг льготных категорий с указанием на неудовлетворительность качества их обслуживания, шт. (Количество правомерных жалоб по ТП от физ лиц) - 206
количество поступивших заявок на технологическое присоединение - 4612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</si>
</sst>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h:mm;@"/>
    <numFmt numFmtId="166" formatCode="0.000"/>
    <numFmt numFmtId="167" formatCode="0.00000000000"/>
    <numFmt numFmtId="168" formatCode="0.0000"/>
    <numFmt numFmtId="169" formatCode="0.0%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400]h:mm:ss\ AM/PM"/>
    <numFmt numFmtId="175" formatCode="[$-FC19]d\ mmmm\ yyyy\ &quot;г.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name val="Times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i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165" fontId="0" fillId="0" borderId="0">
      <alignment/>
      <protection locked="0"/>
    </xf>
    <xf numFmtId="0" fontId="0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0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2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justify" vertical="top" wrapText="1"/>
      <protection/>
    </xf>
    <xf numFmtId="0" fontId="22" fillId="0" borderId="14" xfId="0" applyFont="1" applyBorder="1" applyAlignment="1" applyProtection="1">
      <alignment horizontal="justify" vertical="top" wrapText="1"/>
      <protection/>
    </xf>
    <xf numFmtId="0" fontId="3" fillId="0" borderId="14" xfId="0" applyFont="1" applyBorder="1" applyAlignment="1" applyProtection="1">
      <alignment horizontal="justify" wrapText="1"/>
      <protection/>
    </xf>
    <xf numFmtId="167" fontId="3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167" fontId="2" fillId="0" borderId="12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" fontId="2" fillId="0" borderId="16" xfId="0" applyNumberFormat="1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left"/>
    </xf>
    <xf numFmtId="0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17" fontId="3" fillId="0" borderId="0" xfId="0" applyNumberFormat="1" applyFont="1" applyAlignment="1">
      <alignment/>
    </xf>
    <xf numFmtId="0" fontId="22" fillId="0" borderId="14" xfId="0" applyFont="1" applyFill="1" applyBorder="1" applyAlignment="1" applyProtection="1">
      <alignment horizontal="justify" vertical="top" wrapText="1"/>
      <protection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1" xfId="0" applyBorder="1" applyAlignment="1">
      <alignment wrapText="1"/>
    </xf>
    <xf numFmtId="0" fontId="0" fillId="24" borderId="11" xfId="0" applyFill="1" applyBorder="1" applyAlignment="1">
      <alignment horizontal="center" vertical="center" wrapText="1"/>
    </xf>
    <xf numFmtId="0" fontId="0" fillId="25" borderId="11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Continuous"/>
    </xf>
    <xf numFmtId="0" fontId="0" fillId="0" borderId="0" xfId="0" applyAlignment="1">
      <alignment wrapText="1"/>
    </xf>
    <xf numFmtId="165" fontId="3" fillId="26" borderId="14" xfId="53" applyFont="1" applyFill="1" applyBorder="1" applyAlignment="1" applyProtection="1">
      <alignment horizontal="center" vertical="top" wrapText="1"/>
      <protection/>
    </xf>
    <xf numFmtId="166" fontId="2" fillId="26" borderId="11" xfId="53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left" vertical="top" wrapText="1"/>
      <protection/>
    </xf>
    <xf numFmtId="1" fontId="37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left" vertical="top" wrapText="1"/>
      <protection/>
    </xf>
    <xf numFmtId="2" fontId="37" fillId="0" borderId="11" xfId="0" applyNumberFormat="1" applyFont="1" applyBorder="1" applyAlignment="1">
      <alignment horizontal="center" vertical="center"/>
    </xf>
    <xf numFmtId="165" fontId="22" fillId="26" borderId="14" xfId="53" applyFont="1" applyFill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wrapText="1"/>
      <protection/>
    </xf>
    <xf numFmtId="0" fontId="37" fillId="0" borderId="11" xfId="0" applyFont="1" applyBorder="1" applyAlignment="1">
      <alignment horizontal="center" vertical="center"/>
    </xf>
    <xf numFmtId="166" fontId="37" fillId="0" borderId="11" xfId="0" applyNumberFormat="1" applyFont="1" applyBorder="1" applyAlignment="1">
      <alignment horizontal="center" vertical="center"/>
    </xf>
    <xf numFmtId="9" fontId="2" fillId="26" borderId="12" xfId="60" applyFont="1" applyFill="1" applyBorder="1" applyAlignment="1" applyProtection="1">
      <alignment horizontal="center" vertical="center" wrapText="1"/>
      <protection/>
    </xf>
    <xf numFmtId="9" fontId="37" fillId="0" borderId="11" xfId="60" applyFont="1" applyBorder="1" applyAlignment="1">
      <alignment horizontal="center" vertical="center"/>
    </xf>
    <xf numFmtId="9" fontId="38" fillId="0" borderId="11" xfId="60" applyFont="1" applyBorder="1" applyAlignment="1">
      <alignment horizontal="center" vertical="center"/>
    </xf>
    <xf numFmtId="9" fontId="27" fillId="26" borderId="12" xfId="6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2" fontId="2" fillId="0" borderId="13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 applyProtection="1">
      <alignment vertical="center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>
      <alignment wrapText="1"/>
    </xf>
    <xf numFmtId="168" fontId="2" fillId="26" borderId="11" xfId="53" applyNumberFormat="1" applyFont="1" applyFill="1" applyBorder="1" applyAlignment="1" applyProtection="1">
      <alignment horizontal="center" vertical="center" wrapText="1"/>
      <protection/>
    </xf>
    <xf numFmtId="164" fontId="37" fillId="0" borderId="11" xfId="0" applyNumberFormat="1" applyFont="1" applyBorder="1" applyAlignment="1">
      <alignment horizontal="center" vertical="center"/>
    </xf>
    <xf numFmtId="9" fontId="2" fillId="0" borderId="11" xfId="60" applyFont="1" applyBorder="1" applyAlignment="1" applyProtection="1">
      <alignment horizontal="center" vertical="center" wrapText="1"/>
      <protection/>
    </xf>
    <xf numFmtId="166" fontId="2" fillId="0" borderId="12" xfId="0" applyNumberFormat="1" applyFont="1" applyBorder="1" applyAlignment="1" applyProtection="1">
      <alignment horizontal="center" vertical="center" wrapText="1"/>
      <protection/>
    </xf>
    <xf numFmtId="164" fontId="2" fillId="0" borderId="11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67" fontId="3" fillId="0" borderId="12" xfId="0" applyNumberFormat="1" applyFont="1" applyFill="1" applyBorder="1" applyAlignment="1">
      <alignment/>
    </xf>
    <xf numFmtId="16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wrapText="1"/>
    </xf>
    <xf numFmtId="167" fontId="2" fillId="0" borderId="12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166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66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2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166" fontId="21" fillId="0" borderId="21" xfId="0" applyNumberFormat="1" applyFont="1" applyFill="1" applyBorder="1" applyAlignment="1" applyProtection="1">
      <alignment horizontal="center" vertical="center" wrapText="1"/>
      <protection/>
    </xf>
    <xf numFmtId="165" fontId="3" fillId="0" borderId="0" xfId="53" applyFont="1" applyAlignment="1" applyProtection="1">
      <alignment horizontal="center"/>
      <protection/>
    </xf>
    <xf numFmtId="165" fontId="3" fillId="0" borderId="0" xfId="53" applyFont="1" applyBorder="1" applyAlignment="1" applyProtection="1">
      <alignment horizontal="center"/>
      <protection/>
    </xf>
    <xf numFmtId="0" fontId="3" fillId="0" borderId="11" xfId="54" applyFont="1" applyFill="1" applyBorder="1" applyAlignment="1" applyProtection="1">
      <alignment horizontal="left" vertical="center" wrapText="1"/>
      <protection/>
    </xf>
    <xf numFmtId="1" fontId="3" fillId="0" borderId="11" xfId="55" applyNumberFormat="1" applyFont="1" applyBorder="1" applyAlignment="1" applyProtection="1">
      <alignment horizontal="center" vertical="center" wrapText="1"/>
      <protection/>
    </xf>
    <xf numFmtId="1" fontId="3" fillId="0" borderId="11" xfId="55" applyNumberFormat="1" applyFont="1" applyBorder="1" applyAlignment="1" applyProtection="1">
      <alignment horizontal="left" vertical="center" wrapText="1"/>
      <protection/>
    </xf>
    <xf numFmtId="0" fontId="3" fillId="0" borderId="11" xfId="55" applyFont="1" applyFill="1" applyBorder="1" applyAlignment="1" applyProtection="1">
      <alignment horizontal="left" vertical="top" wrapText="1"/>
      <protection/>
    </xf>
    <xf numFmtId="0" fontId="3" fillId="0" borderId="11" xfId="55" applyFont="1" applyFill="1" applyBorder="1" applyAlignment="1" applyProtection="1">
      <alignment horizontal="center" vertical="center" wrapText="1"/>
      <protection/>
    </xf>
    <xf numFmtId="1" fontId="3" fillId="0" borderId="11" xfId="55" applyNumberFormat="1" applyFont="1" applyFill="1" applyBorder="1" applyAlignment="1" applyProtection="1">
      <alignment horizontal="center" vertical="center" wrapText="1"/>
      <protection/>
    </xf>
    <xf numFmtId="0" fontId="3" fillId="0" borderId="11" xfId="55" applyFont="1" applyFill="1" applyBorder="1" applyAlignment="1" applyProtection="1">
      <alignment horizontal="left" vertical="center" wrapText="1"/>
      <protection/>
    </xf>
    <xf numFmtId="1" fontId="3" fillId="0" borderId="11" xfId="55" applyNumberFormat="1" applyFont="1" applyBorder="1" applyAlignment="1" applyProtection="1">
      <alignment horizontal="left" vertical="top" wrapText="1"/>
      <protection/>
    </xf>
    <xf numFmtId="9" fontId="2" fillId="0" borderId="11" xfId="60" applyFont="1" applyBorder="1" applyAlignment="1">
      <alignment horizontal="center" vertical="center"/>
    </xf>
    <xf numFmtId="166" fontId="37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top" wrapText="1"/>
    </xf>
    <xf numFmtId="0" fontId="3" fillId="26" borderId="11" xfId="54" applyFont="1" applyFill="1" applyBorder="1" applyAlignment="1" applyProtection="1">
      <alignment vertical="top" wrapText="1"/>
      <protection/>
    </xf>
    <xf numFmtId="9" fontId="3" fillId="0" borderId="11" xfId="55" applyNumberFormat="1" applyFont="1" applyFill="1" applyBorder="1" applyAlignment="1" applyProtection="1">
      <alignment horizontal="center" vertical="center" wrapText="1"/>
      <protection/>
    </xf>
    <xf numFmtId="1" fontId="3" fillId="27" borderId="11" xfId="0" applyNumberFormat="1" applyFont="1" applyFill="1" applyBorder="1" applyAlignment="1" applyProtection="1">
      <alignment vertical="top" wrapText="1"/>
      <protection/>
    </xf>
    <xf numFmtId="0" fontId="0" fillId="0" borderId="0" xfId="0" applyFill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Alignment="1">
      <alignment/>
    </xf>
    <xf numFmtId="0" fontId="0" fillId="27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" fontId="0" fillId="27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65" fontId="3" fillId="26" borderId="18" xfId="53" applyFont="1" applyFill="1" applyBorder="1" applyAlignment="1" applyProtection="1">
      <alignment horizontal="center" vertical="center" wrapText="1"/>
      <protection/>
    </xf>
    <xf numFmtId="165" fontId="3" fillId="26" borderId="12" xfId="53" applyFont="1" applyFill="1" applyBorder="1" applyAlignment="1" applyProtection="1">
      <alignment horizontal="center" vertical="center" wrapText="1"/>
      <protection/>
    </xf>
    <xf numFmtId="165" fontId="3" fillId="26" borderId="13" xfId="53" applyFont="1" applyFill="1" applyBorder="1" applyAlignment="1" applyProtection="1">
      <alignment horizontal="center" vertical="top" wrapText="1"/>
      <protection/>
    </xf>
    <xf numFmtId="165" fontId="3" fillId="26" borderId="12" xfId="53" applyFont="1" applyFill="1" applyBorder="1" applyAlignment="1" applyProtection="1">
      <alignment horizontal="center" vertical="top" wrapText="1"/>
      <protection/>
    </xf>
    <xf numFmtId="0" fontId="3" fillId="26" borderId="13" xfId="0" applyFont="1" applyFill="1" applyBorder="1" applyAlignment="1" applyProtection="1">
      <alignment horizontal="center" vertical="top" wrapText="1"/>
      <protection/>
    </xf>
    <xf numFmtId="0" fontId="3" fillId="26" borderId="11" xfId="0" applyFont="1" applyFill="1" applyBorder="1" applyAlignment="1" applyProtection="1">
      <alignment horizontal="center" vertical="top" wrapText="1"/>
      <protection/>
    </xf>
    <xf numFmtId="0" fontId="3" fillId="26" borderId="14" xfId="0" applyFont="1" applyFill="1" applyBorder="1" applyAlignment="1" applyProtection="1">
      <alignment horizontal="center" vertical="top" wrapText="1"/>
      <protection/>
    </xf>
    <xf numFmtId="0" fontId="2" fillId="26" borderId="11" xfId="0" applyFont="1" applyFill="1" applyBorder="1" applyAlignment="1" applyProtection="1">
      <alignment horizontal="center" vertical="top" wrapText="1"/>
      <protection/>
    </xf>
    <xf numFmtId="0" fontId="2" fillId="26" borderId="12" xfId="0" applyFont="1" applyFill="1" applyBorder="1" applyAlignment="1" applyProtection="1">
      <alignment horizontal="center" vertical="top" wrapText="1"/>
      <protection/>
    </xf>
    <xf numFmtId="0" fontId="3" fillId="26" borderId="22" xfId="0" applyFont="1" applyFill="1" applyBorder="1" applyAlignment="1" applyProtection="1">
      <alignment horizontal="center" vertical="top" wrapText="1"/>
      <protection/>
    </xf>
    <xf numFmtId="0" fontId="3" fillId="26" borderId="23" xfId="0" applyFont="1" applyFill="1" applyBorder="1" applyAlignment="1" applyProtection="1">
      <alignment horizontal="center" vertical="top" wrapText="1"/>
      <protection/>
    </xf>
    <xf numFmtId="0" fontId="3" fillId="26" borderId="24" xfId="0" applyFont="1" applyFill="1" applyBorder="1" applyAlignment="1" applyProtection="1">
      <alignment horizontal="center" vertical="top" wrapText="1"/>
      <protection/>
    </xf>
    <xf numFmtId="0" fontId="2" fillId="26" borderId="24" xfId="0" applyFont="1" applyFill="1" applyBorder="1" applyAlignment="1" applyProtection="1">
      <alignment horizontal="center" vertical="top" wrapText="1"/>
      <protection/>
    </xf>
    <xf numFmtId="0" fontId="2" fillId="26" borderId="25" xfId="0" applyFont="1" applyFill="1" applyBorder="1" applyAlignment="1" applyProtection="1">
      <alignment horizontal="center" vertical="top" wrapText="1"/>
      <protection/>
    </xf>
    <xf numFmtId="1" fontId="3" fillId="28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28" borderId="11" xfId="0" applyNumberFormat="1" applyFont="1" applyFill="1" applyBorder="1" applyAlignment="1">
      <alignment horizontal="center" vertical="center" wrapText="1"/>
    </xf>
    <xf numFmtId="0" fontId="3" fillId="28" borderId="11" xfId="0" applyNumberFormat="1" applyFont="1" applyFill="1" applyBorder="1" applyAlignment="1" applyProtection="1">
      <alignment horizontal="center" vertical="center" wrapText="1"/>
      <protection/>
    </xf>
    <xf numFmtId="0" fontId="3" fillId="28" borderId="13" xfId="0" applyFont="1" applyFill="1" applyBorder="1" applyAlignment="1" applyProtection="1">
      <alignment horizontal="center" vertical="center" wrapText="1"/>
      <protection locked="0"/>
    </xf>
    <xf numFmtId="2" fontId="3" fillId="28" borderId="11" xfId="0" applyNumberFormat="1" applyFont="1" applyFill="1" applyBorder="1" applyAlignment="1" applyProtection="1">
      <alignment horizontal="center" vertical="center" wrapText="1"/>
      <protection/>
    </xf>
    <xf numFmtId="1" fontId="3" fillId="28" borderId="11" xfId="0" applyNumberFormat="1" applyFont="1" applyFill="1" applyBorder="1" applyAlignment="1" applyProtection="1">
      <alignment horizontal="center" vertical="center" wrapText="1"/>
      <protection/>
    </xf>
    <xf numFmtId="0" fontId="2" fillId="28" borderId="11" xfId="0" applyFont="1" applyFill="1" applyBorder="1" applyAlignment="1">
      <alignment horizontal="center" vertical="center" wrapText="1"/>
    </xf>
    <xf numFmtId="2" fontId="2" fillId="28" borderId="11" xfId="0" applyNumberFormat="1" applyFont="1" applyFill="1" applyBorder="1" applyAlignment="1">
      <alignment horizontal="center" vertical="center" wrapText="1"/>
    </xf>
    <xf numFmtId="0" fontId="2" fillId="28" borderId="13" xfId="0" applyFont="1" applyFill="1" applyBorder="1" applyAlignment="1" applyProtection="1">
      <alignment horizontal="center" vertical="center" wrapText="1"/>
      <protection locked="0"/>
    </xf>
    <xf numFmtId="168" fontId="2" fillId="28" borderId="11" xfId="0" applyNumberFormat="1" applyFont="1" applyFill="1" applyBorder="1" applyAlignment="1">
      <alignment horizontal="center" vertical="center" wrapText="1"/>
    </xf>
    <xf numFmtId="166" fontId="2" fillId="28" borderId="11" xfId="0" applyNumberFormat="1" applyFont="1" applyFill="1" applyBorder="1" applyAlignment="1">
      <alignment horizontal="center" vertical="center" wrapText="1"/>
    </xf>
    <xf numFmtId="0" fontId="37" fillId="0" borderId="11" xfId="0" applyNumberFormat="1" applyFont="1" applyBorder="1" applyAlignment="1">
      <alignment horizontal="center" vertical="center"/>
    </xf>
    <xf numFmtId="1" fontId="3" fillId="0" borderId="11" xfId="53" applyNumberFormat="1" applyFont="1" applyFill="1" applyBorder="1" applyAlignment="1" applyProtection="1">
      <alignment horizontal="center" vertical="center" wrapText="1"/>
      <protection/>
    </xf>
    <xf numFmtId="1" fontId="3" fillId="0" borderId="11" xfId="55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1" xfId="0" applyFill="1" applyBorder="1" applyAlignment="1">
      <alignment vertical="top" wrapText="1"/>
    </xf>
    <xf numFmtId="0" fontId="39" fillId="0" borderId="11" xfId="55" applyNumberFormat="1" applyFont="1" applyFill="1" applyBorder="1" applyAlignment="1">
      <alignment wrapText="1"/>
      <protection/>
    </xf>
    <xf numFmtId="0" fontId="3" fillId="0" borderId="11" xfId="55" applyNumberFormat="1" applyFont="1" applyFill="1" applyBorder="1" applyAlignment="1" applyProtection="1">
      <alignment vertical="center" wrapText="1"/>
      <protection/>
    </xf>
    <xf numFmtId="0" fontId="3" fillId="0" borderId="26" xfId="0" applyNumberFormat="1" applyFont="1" applyBorder="1" applyAlignment="1">
      <alignment vertical="top" wrapText="1"/>
    </xf>
    <xf numFmtId="0" fontId="0" fillId="27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vertical="top" wrapText="1"/>
    </xf>
    <xf numFmtId="2" fontId="0" fillId="0" borderId="27" xfId="0" applyNumberFormat="1" applyBorder="1" applyAlignment="1">
      <alignment wrapText="1"/>
    </xf>
    <xf numFmtId="2" fontId="0" fillId="0" borderId="0" xfId="0" applyNumberFormat="1" applyBorder="1" applyAlignment="1">
      <alignment wrapText="1"/>
    </xf>
    <xf numFmtId="2" fontId="0" fillId="0" borderId="28" xfId="0" applyNumberFormat="1" applyBorder="1" applyAlignment="1">
      <alignment wrapText="1"/>
    </xf>
    <xf numFmtId="0" fontId="3" fillId="0" borderId="14" xfId="0" applyFont="1" applyBorder="1" applyAlignment="1" applyProtection="1">
      <alignment vertical="top" wrapText="1"/>
      <protection/>
    </xf>
    <xf numFmtId="0" fontId="3" fillId="0" borderId="26" xfId="55" applyFont="1" applyFill="1" applyBorder="1" applyAlignment="1" applyProtection="1">
      <alignment horizontal="left" vertical="center" wrapText="1"/>
      <protection/>
    </xf>
    <xf numFmtId="0" fontId="39" fillId="27" borderId="29" xfId="55" applyFont="1" applyFill="1" applyBorder="1" applyAlignment="1">
      <alignment horizontal="left" vertical="center" wrapText="1"/>
      <protection/>
    </xf>
    <xf numFmtId="1" fontId="3" fillId="0" borderId="24" xfId="55" applyNumberFormat="1" applyFont="1" applyBorder="1" applyAlignment="1" applyProtection="1">
      <alignment horizontal="center" vertical="center" wrapText="1"/>
      <protection/>
    </xf>
    <xf numFmtId="0" fontId="3" fillId="0" borderId="24" xfId="55" applyNumberFormat="1" applyFont="1" applyFill="1" applyBorder="1" applyAlignment="1" applyProtection="1">
      <alignment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39" fillId="27" borderId="11" xfId="55" applyFont="1" applyFill="1" applyBorder="1" applyAlignment="1">
      <alignment horizontal="left" vertical="center" wrapText="1"/>
      <protection/>
    </xf>
    <xf numFmtId="0" fontId="3" fillId="0" borderId="24" xfId="54" applyFont="1" applyFill="1" applyBorder="1" applyAlignment="1" applyProtection="1">
      <alignment horizontal="left" vertical="center" wrapText="1"/>
      <protection/>
    </xf>
    <xf numFmtId="0" fontId="3" fillId="0" borderId="11" xfId="55" applyNumberFormat="1" applyFont="1" applyFill="1" applyBorder="1" applyAlignment="1" applyProtection="1">
      <alignment horizontal="center" vertical="center" wrapText="1"/>
      <protection/>
    </xf>
    <xf numFmtId="165" fontId="3" fillId="0" borderId="29" xfId="53" applyFont="1" applyFill="1" applyBorder="1" applyAlignment="1" applyProtection="1">
      <alignment horizontal="left" vertical="center" wrapText="1"/>
      <protection/>
    </xf>
    <xf numFmtId="1" fontId="3" fillId="0" borderId="29" xfId="53" applyNumberFormat="1" applyFont="1" applyFill="1" applyBorder="1" applyAlignment="1" applyProtection="1">
      <alignment horizontal="center" vertical="center" wrapText="1"/>
      <protection/>
    </xf>
    <xf numFmtId="165" fontId="3" fillId="0" borderId="11" xfId="53" applyFont="1" applyFill="1" applyBorder="1" applyAlignment="1" applyProtection="1">
      <alignment horizontal="left" vertical="center" wrapText="1"/>
      <protection/>
    </xf>
    <xf numFmtId="0" fontId="22" fillId="0" borderId="11" xfId="55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wrapText="1"/>
      <protection/>
    </xf>
    <xf numFmtId="165" fontId="22" fillId="26" borderId="11" xfId="53" applyFont="1" applyFill="1" applyBorder="1" applyAlignment="1" applyProtection="1">
      <alignment horizontal="center" vertical="top" wrapText="1"/>
      <protection/>
    </xf>
    <xf numFmtId="169" fontId="2" fillId="26" borderId="11" xfId="60" applyNumberFormat="1" applyFont="1" applyFill="1" applyBorder="1" applyAlignment="1" applyProtection="1">
      <alignment horizontal="center" vertical="center" wrapText="1"/>
      <protection/>
    </xf>
    <xf numFmtId="9" fontId="27" fillId="26" borderId="11" xfId="60" applyFont="1" applyFill="1" applyBorder="1" applyAlignment="1" applyProtection="1">
      <alignment horizontal="center" vertical="center" wrapText="1"/>
      <protection/>
    </xf>
    <xf numFmtId="2" fontId="0" fillId="0" borderId="11" xfId="0" applyNumberFormat="1" applyBorder="1" applyAlignment="1">
      <alignment wrapText="1"/>
    </xf>
    <xf numFmtId="0" fontId="26" fillId="0" borderId="0" xfId="0" applyFont="1" applyAlignment="1">
      <alignment horizontal="left" wrapText="1"/>
    </xf>
    <xf numFmtId="165" fontId="3" fillId="26" borderId="25" xfId="53" applyFont="1" applyFill="1" applyBorder="1" applyAlignment="1" applyProtection="1">
      <alignment horizontal="center" vertical="center" wrapText="1"/>
      <protection/>
    </xf>
    <xf numFmtId="165" fontId="3" fillId="26" borderId="30" xfId="53" applyFont="1" applyFill="1" applyBorder="1" applyAlignment="1" applyProtection="1">
      <alignment horizontal="center" vertical="center" wrapText="1"/>
      <protection/>
    </xf>
    <xf numFmtId="165" fontId="3" fillId="26" borderId="31" xfId="53" applyFont="1" applyFill="1" applyBorder="1" applyAlignment="1" applyProtection="1">
      <alignment horizontal="center" vertical="center" wrapText="1"/>
      <protection/>
    </xf>
    <xf numFmtId="165" fontId="24" fillId="26" borderId="32" xfId="53" applyFont="1" applyFill="1" applyBorder="1" applyAlignment="1" applyProtection="1">
      <alignment horizontal="center"/>
      <protection/>
    </xf>
    <xf numFmtId="165" fontId="24" fillId="26" borderId="33" xfId="53" applyFont="1" applyFill="1" applyBorder="1" applyAlignment="1" applyProtection="1">
      <alignment horizontal="center"/>
      <protection/>
    </xf>
    <xf numFmtId="0" fontId="3" fillId="26" borderId="12" xfId="0" applyFont="1" applyFill="1" applyBorder="1" applyAlignment="1" applyProtection="1">
      <alignment horizontal="center" vertical="center" wrapText="1"/>
      <protection/>
    </xf>
    <xf numFmtId="0" fontId="3" fillId="26" borderId="14" xfId="0" applyFont="1" applyFill="1" applyBorder="1" applyAlignment="1" applyProtection="1">
      <alignment horizontal="center" vertical="center" wrapText="1"/>
      <protection/>
    </xf>
    <xf numFmtId="0" fontId="24" fillId="26" borderId="15" xfId="0" applyFont="1" applyFill="1" applyBorder="1" applyAlignment="1">
      <alignment horizontal="center"/>
    </xf>
    <xf numFmtId="0" fontId="24" fillId="26" borderId="16" xfId="0" applyFont="1" applyFill="1" applyBorder="1" applyAlignment="1">
      <alignment horizontal="center"/>
    </xf>
    <xf numFmtId="0" fontId="24" fillId="26" borderId="10" xfId="0" applyFont="1" applyFill="1" applyBorder="1" applyAlignment="1">
      <alignment horizontal="center"/>
    </xf>
    <xf numFmtId="0" fontId="3" fillId="26" borderId="13" xfId="0" applyFont="1" applyFill="1" applyBorder="1" applyAlignment="1" applyProtection="1">
      <alignment horizontal="center" vertical="top" wrapText="1"/>
      <protection/>
    </xf>
    <xf numFmtId="0" fontId="3" fillId="26" borderId="11" xfId="0" applyFont="1" applyFill="1" applyBorder="1" applyAlignment="1" applyProtection="1">
      <alignment horizontal="center" vertical="top" wrapText="1"/>
      <protection/>
    </xf>
    <xf numFmtId="0" fontId="3" fillId="26" borderId="11" xfId="0" applyFont="1" applyFill="1" applyBorder="1" applyAlignment="1" applyProtection="1">
      <alignment horizontal="center" vertical="center" wrapText="1"/>
      <protection/>
    </xf>
    <xf numFmtId="0" fontId="23" fillId="26" borderId="11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7" borderId="24" xfId="0" applyFill="1" applyBorder="1" applyAlignment="1">
      <alignment horizontal="center" vertical="center" wrapText="1"/>
    </xf>
    <xf numFmtId="0" fontId="0" fillId="27" borderId="29" xfId="0" applyFill="1" applyBorder="1" applyAlignment="1">
      <alignment horizontal="center" vertical="center" wrapText="1"/>
    </xf>
    <xf numFmtId="0" fontId="0" fillId="27" borderId="26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0" fillId="0" borderId="26" xfId="0" applyBorder="1" applyAlignment="1">
      <alignment wrapText="1"/>
    </xf>
    <xf numFmtId="0" fontId="3" fillId="0" borderId="24" xfId="0" applyNumberFormat="1" applyFont="1" applyBorder="1" applyAlignment="1">
      <alignment vertical="top" wrapText="1"/>
    </xf>
    <xf numFmtId="0" fontId="3" fillId="0" borderId="29" xfId="0" applyNumberFormat="1" applyFont="1" applyBorder="1" applyAlignment="1">
      <alignment vertical="top" wrapText="1"/>
    </xf>
    <xf numFmtId="0" fontId="3" fillId="0" borderId="26" xfId="0" applyNumberFormat="1" applyFont="1" applyBorder="1" applyAlignment="1">
      <alignment vertical="top" wrapText="1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" fontId="3" fillId="0" borderId="24" xfId="55" applyNumberFormat="1" applyFont="1" applyBorder="1" applyAlignment="1" applyProtection="1">
      <alignment horizontal="left" vertical="top" wrapText="1"/>
      <protection/>
    </xf>
    <xf numFmtId="1" fontId="3" fillId="0" borderId="29" xfId="55" applyNumberFormat="1" applyFont="1" applyBorder="1" applyAlignment="1" applyProtection="1">
      <alignment horizontal="left" vertical="top" wrapText="1"/>
      <protection/>
    </xf>
    <xf numFmtId="1" fontId="3" fillId="0" borderId="26" xfId="55" applyNumberFormat="1" applyFont="1" applyBorder="1" applyAlignment="1" applyProtection="1">
      <alignment horizontal="left" vertical="top" wrapText="1"/>
      <protection/>
    </xf>
    <xf numFmtId="0" fontId="3" fillId="0" borderId="24" xfId="55" applyFont="1" applyBorder="1" applyAlignment="1" applyProtection="1">
      <alignment horizontal="left" vertical="center" wrapText="1"/>
      <protection/>
    </xf>
    <xf numFmtId="0" fontId="3" fillId="0" borderId="29" xfId="55" applyFont="1" applyBorder="1" applyAlignment="1" applyProtection="1">
      <alignment horizontal="left" vertical="center" wrapText="1"/>
      <protection/>
    </xf>
    <xf numFmtId="0" fontId="3" fillId="0" borderId="26" xfId="55" applyFont="1" applyBorder="1" applyAlignment="1" applyProtection="1">
      <alignment horizontal="left" vertical="center" wrapText="1"/>
      <protection/>
    </xf>
    <xf numFmtId="0" fontId="3" fillId="0" borderId="24" xfId="55" applyFont="1" applyBorder="1" applyAlignment="1">
      <alignment horizontal="center" vertical="center" wrapText="1"/>
      <protection/>
    </xf>
    <xf numFmtId="0" fontId="3" fillId="0" borderId="29" xfId="55" applyFont="1" applyBorder="1" applyAlignment="1">
      <alignment horizontal="center" vertical="center" wrapText="1"/>
      <protection/>
    </xf>
    <xf numFmtId="0" fontId="3" fillId="0" borderId="26" xfId="55" applyFont="1" applyBorder="1" applyAlignment="1">
      <alignment horizontal="center" vertical="center" wrapText="1"/>
      <protection/>
    </xf>
    <xf numFmtId="1" fontId="3" fillId="0" borderId="24" xfId="53" applyNumberFormat="1" applyFont="1" applyFill="1" applyBorder="1" applyAlignment="1" applyProtection="1">
      <alignment horizontal="left" vertical="center" wrapText="1"/>
      <protection/>
    </xf>
    <xf numFmtId="1" fontId="3" fillId="0" borderId="29" xfId="53" applyNumberFormat="1" applyFont="1" applyFill="1" applyBorder="1" applyAlignment="1" applyProtection="1">
      <alignment horizontal="left" vertical="center" wrapText="1"/>
      <protection/>
    </xf>
    <xf numFmtId="1" fontId="3" fillId="0" borderId="26" xfId="53" applyNumberFormat="1" applyFont="1" applyFill="1" applyBorder="1" applyAlignment="1" applyProtection="1">
      <alignment horizontal="left" vertical="center" wrapText="1"/>
      <protection/>
    </xf>
    <xf numFmtId="165" fontId="3" fillId="0" borderId="24" xfId="53" applyFont="1" applyFill="1" applyBorder="1" applyAlignment="1" applyProtection="1">
      <alignment horizontal="center" vertical="center" wrapText="1"/>
      <protection/>
    </xf>
    <xf numFmtId="165" fontId="3" fillId="0" borderId="29" xfId="53" applyFont="1" applyFill="1" applyBorder="1" applyAlignment="1" applyProtection="1">
      <alignment horizontal="center" vertical="center" wrapText="1"/>
      <protection/>
    </xf>
    <xf numFmtId="165" fontId="3" fillId="0" borderId="26" xfId="53" applyFont="1" applyFill="1" applyBorder="1" applyAlignment="1" applyProtection="1">
      <alignment horizontal="center" vertical="center" wrapText="1"/>
      <protection/>
    </xf>
    <xf numFmtId="0" fontId="3" fillId="0" borderId="24" xfId="55" applyFont="1" applyFill="1" applyBorder="1" applyAlignment="1" applyProtection="1">
      <alignment horizontal="left" vertical="center" wrapText="1"/>
      <protection/>
    </xf>
    <xf numFmtId="0" fontId="3" fillId="0" borderId="29" xfId="55" applyFont="1" applyFill="1" applyBorder="1" applyAlignment="1" applyProtection="1">
      <alignment horizontal="left" vertical="center" wrapText="1"/>
      <protection/>
    </xf>
    <xf numFmtId="0" fontId="3" fillId="0" borderId="26" xfId="55" applyFont="1" applyFill="1" applyBorder="1" applyAlignment="1" applyProtection="1">
      <alignment horizontal="left" vertical="center" wrapText="1"/>
      <protection/>
    </xf>
    <xf numFmtId="1" fontId="3" fillId="0" borderId="24" xfId="55" applyNumberFormat="1" applyFont="1" applyFill="1" applyBorder="1" applyAlignment="1" applyProtection="1">
      <alignment horizontal="center" vertical="center" wrapText="1"/>
      <protection/>
    </xf>
    <xf numFmtId="1" fontId="3" fillId="0" borderId="29" xfId="55" applyNumberFormat="1" applyFont="1" applyFill="1" applyBorder="1" applyAlignment="1" applyProtection="1">
      <alignment horizontal="center" vertical="center" wrapText="1"/>
      <protection/>
    </xf>
    <xf numFmtId="1" fontId="3" fillId="0" borderId="26" xfId="55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4" xfId="55" applyFont="1" applyFill="1" applyBorder="1" applyAlignment="1" applyProtection="1">
      <alignment vertical="center" wrapText="1"/>
      <protection/>
    </xf>
    <xf numFmtId="0" fontId="3" fillId="0" borderId="29" xfId="55" applyFont="1" applyFill="1" applyBorder="1" applyAlignment="1" applyProtection="1">
      <alignment vertical="center" wrapText="1"/>
      <protection/>
    </xf>
    <xf numFmtId="0" fontId="3" fillId="0" borderId="26" xfId="55" applyFont="1" applyFill="1" applyBorder="1" applyAlignment="1" applyProtection="1">
      <alignment vertical="center" wrapText="1"/>
      <protection/>
    </xf>
    <xf numFmtId="0" fontId="3" fillId="0" borderId="24" xfId="0" applyNumberFormat="1" applyFont="1" applyBorder="1" applyAlignment="1">
      <alignment vertical="center" wrapText="1"/>
    </xf>
    <xf numFmtId="0" fontId="3" fillId="0" borderId="29" xfId="0" applyNumberFormat="1" applyFont="1" applyBorder="1" applyAlignment="1">
      <alignment vertical="center" wrapText="1"/>
    </xf>
    <xf numFmtId="0" fontId="3" fillId="0" borderId="26" xfId="0" applyNumberFormat="1" applyFont="1" applyBorder="1" applyAlignment="1">
      <alignment vertical="center" wrapText="1"/>
    </xf>
    <xf numFmtId="0" fontId="3" fillId="0" borderId="24" xfId="54" applyFont="1" applyFill="1" applyBorder="1" applyAlignment="1" applyProtection="1">
      <alignment horizontal="left" vertical="center" wrapText="1"/>
      <protection/>
    </xf>
    <xf numFmtId="0" fontId="3" fillId="0" borderId="26" xfId="54" applyFont="1" applyFill="1" applyBorder="1" applyAlignment="1" applyProtection="1">
      <alignment horizontal="left" vertical="center" wrapText="1"/>
      <protection/>
    </xf>
    <xf numFmtId="0" fontId="22" fillId="0" borderId="24" xfId="55" applyFont="1" applyFill="1" applyBorder="1" applyAlignment="1" applyProtection="1">
      <alignment horizontal="left" vertical="center" wrapText="1"/>
      <protection/>
    </xf>
    <xf numFmtId="0" fontId="22" fillId="0" borderId="29" xfId="55" applyFont="1" applyFill="1" applyBorder="1" applyAlignment="1" applyProtection="1">
      <alignment horizontal="left" vertical="center" wrapText="1"/>
      <protection/>
    </xf>
    <xf numFmtId="0" fontId="22" fillId="0" borderId="26" xfId="55" applyFont="1" applyFill="1" applyBorder="1" applyAlignment="1" applyProtection="1">
      <alignment horizontal="left" vertical="center" wrapText="1"/>
      <protection/>
    </xf>
    <xf numFmtId="1" fontId="3" fillId="0" borderId="24" xfId="55" applyNumberFormat="1" applyFont="1" applyBorder="1" applyAlignment="1" applyProtection="1">
      <alignment horizontal="left" vertical="center" wrapText="1"/>
      <protection/>
    </xf>
    <xf numFmtId="1" fontId="3" fillId="0" borderId="26" xfId="55" applyNumberFormat="1" applyFont="1" applyBorder="1" applyAlignment="1" applyProtection="1">
      <alignment horizontal="left" vertical="center" wrapText="1"/>
      <protection/>
    </xf>
    <xf numFmtId="0" fontId="3" fillId="0" borderId="24" xfId="55" applyNumberFormat="1" applyFont="1" applyFill="1" applyBorder="1" applyAlignment="1" applyProtection="1">
      <alignment horizontal="left" vertical="center" wrapText="1"/>
      <protection/>
    </xf>
    <xf numFmtId="0" fontId="3" fillId="0" borderId="29" xfId="55" applyNumberFormat="1" applyFont="1" applyFill="1" applyBorder="1" applyAlignment="1" applyProtection="1">
      <alignment horizontal="left" vertical="center" wrapText="1"/>
      <protection/>
    </xf>
    <xf numFmtId="0" fontId="3" fillId="0" borderId="26" xfId="55" applyNumberFormat="1" applyFont="1" applyFill="1" applyBorder="1" applyAlignment="1" applyProtection="1">
      <alignment horizontal="left" vertical="center" wrapText="1"/>
      <protection/>
    </xf>
    <xf numFmtId="1" fontId="3" fillId="0" borderId="24" xfId="0" applyNumberFormat="1" applyFont="1" applyFill="1" applyBorder="1" applyAlignment="1" applyProtection="1">
      <alignment vertical="center" wrapText="1"/>
      <protection/>
    </xf>
    <xf numFmtId="1" fontId="3" fillId="0" borderId="29" xfId="0" applyNumberFormat="1" applyFont="1" applyFill="1" applyBorder="1" applyAlignment="1" applyProtection="1">
      <alignment vertical="center" wrapText="1"/>
      <protection/>
    </xf>
    <xf numFmtId="1" fontId="3" fillId="0" borderId="26" xfId="0" applyNumberFormat="1" applyFont="1" applyFill="1" applyBorder="1" applyAlignment="1" applyProtection="1">
      <alignment vertical="center" wrapText="1"/>
      <protection/>
    </xf>
    <xf numFmtId="165" fontId="3" fillId="29" borderId="11" xfId="53" applyFont="1" applyFill="1" applyBorder="1" applyAlignment="1" applyProtection="1">
      <alignment horizontal="center" vertical="top" wrapText="1"/>
      <protection/>
    </xf>
    <xf numFmtId="0" fontId="22" fillId="0" borderId="24" xfId="55" applyFont="1" applyFill="1" applyBorder="1" applyAlignment="1" applyProtection="1">
      <alignment vertical="center" wrapText="1"/>
      <protection/>
    </xf>
    <xf numFmtId="0" fontId="22" fillId="0" borderId="29" xfId="55" applyFont="1" applyFill="1" applyBorder="1" applyAlignment="1" applyProtection="1">
      <alignment vertical="center" wrapText="1"/>
      <protection/>
    </xf>
    <xf numFmtId="0" fontId="22" fillId="0" borderId="26" xfId="55" applyFont="1" applyFill="1" applyBorder="1" applyAlignment="1" applyProtection="1">
      <alignment vertical="center" wrapText="1"/>
      <protection/>
    </xf>
    <xf numFmtId="0" fontId="39" fillId="0" borderId="24" xfId="55" applyFont="1" applyFill="1" applyBorder="1" applyAlignment="1">
      <alignment horizontal="left" vertical="center" wrapText="1"/>
      <protection/>
    </xf>
    <xf numFmtId="0" fontId="39" fillId="0" borderId="26" xfId="55" applyFont="1" applyFill="1" applyBorder="1" applyAlignment="1">
      <alignment horizontal="left" vertical="center" wrapText="1"/>
      <protection/>
    </xf>
    <xf numFmtId="165" fontId="3" fillId="0" borderId="24" xfId="53" applyFont="1" applyFill="1" applyBorder="1" applyAlignment="1" applyProtection="1">
      <alignment horizontal="left" vertical="center" wrapText="1"/>
      <protection/>
    </xf>
    <xf numFmtId="165" fontId="3" fillId="0" borderId="29" xfId="53" applyFont="1" applyFill="1" applyBorder="1" applyAlignment="1" applyProtection="1">
      <alignment horizontal="left" vertical="center" wrapText="1"/>
      <protection/>
    </xf>
    <xf numFmtId="165" fontId="3" fillId="0" borderId="26" xfId="53" applyFont="1" applyFill="1" applyBorder="1" applyAlignment="1" applyProtection="1">
      <alignment horizontal="left" vertical="center" wrapText="1"/>
      <protection/>
    </xf>
    <xf numFmtId="1" fontId="3" fillId="0" borderId="24" xfId="53" applyNumberFormat="1" applyFont="1" applyFill="1" applyBorder="1" applyAlignment="1" applyProtection="1">
      <alignment horizontal="center" vertical="center" wrapText="1"/>
      <protection/>
    </xf>
    <xf numFmtId="1" fontId="3" fillId="0" borderId="29" xfId="53" applyNumberFormat="1" applyFont="1" applyFill="1" applyBorder="1" applyAlignment="1" applyProtection="1">
      <alignment horizontal="center" vertical="center" wrapText="1"/>
      <protection/>
    </xf>
    <xf numFmtId="1" fontId="3" fillId="0" borderId="26" xfId="53" applyNumberFormat="1" applyFont="1" applyFill="1" applyBorder="1" applyAlignment="1" applyProtection="1">
      <alignment horizontal="center" vertical="center" wrapText="1"/>
      <protection/>
    </xf>
    <xf numFmtId="0" fontId="3" fillId="0" borderId="24" xfId="55" applyFont="1" applyFill="1" applyBorder="1" applyAlignment="1">
      <alignment horizontal="center" vertical="center" wrapText="1"/>
      <protection/>
    </xf>
    <xf numFmtId="0" fontId="3" fillId="0" borderId="29" xfId="55" applyFont="1" applyFill="1" applyBorder="1" applyAlignment="1">
      <alignment horizontal="center" vertical="center" wrapText="1"/>
      <protection/>
    </xf>
    <xf numFmtId="0" fontId="3" fillId="0" borderId="26" xfId="55" applyFont="1" applyFill="1" applyBorder="1" applyAlignment="1">
      <alignment horizontal="center" vertical="center" wrapText="1"/>
      <protection/>
    </xf>
    <xf numFmtId="165" fontId="21" fillId="0" borderId="0" xfId="53" applyFont="1" applyAlignment="1" applyProtection="1">
      <alignment horizontal="center" vertical="center"/>
      <protection/>
    </xf>
    <xf numFmtId="0" fontId="3" fillId="0" borderId="11" xfId="54" applyFont="1" applyFill="1" applyBorder="1" applyAlignment="1" applyProtection="1">
      <alignment horizontal="center" vertical="top" wrapText="1"/>
      <protection/>
    </xf>
    <xf numFmtId="0" fontId="3" fillId="0" borderId="24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22" fillId="0" borderId="24" xfId="55" applyNumberFormat="1" applyFont="1" applyFill="1" applyBorder="1" applyAlignment="1" applyProtection="1">
      <alignment horizontal="left" vertical="center" wrapText="1"/>
      <protection/>
    </xf>
    <xf numFmtId="0" fontId="22" fillId="0" borderId="29" xfId="55" applyNumberFormat="1" applyFont="1" applyFill="1" applyBorder="1" applyAlignment="1" applyProtection="1">
      <alignment horizontal="left" vertical="center" wrapText="1"/>
      <protection/>
    </xf>
    <xf numFmtId="0" fontId="22" fillId="0" borderId="26" xfId="55" applyNumberFormat="1" applyFont="1" applyFill="1" applyBorder="1" applyAlignment="1" applyProtection="1">
      <alignment horizontal="left" vertical="center" wrapText="1"/>
      <protection/>
    </xf>
    <xf numFmtId="0" fontId="3" fillId="0" borderId="24" xfId="54" applyFont="1" applyFill="1" applyBorder="1" applyAlignment="1" applyProtection="1">
      <alignment vertical="center" wrapText="1"/>
      <protection/>
    </xf>
    <xf numFmtId="0" fontId="3" fillId="0" borderId="29" xfId="54" applyFont="1" applyFill="1" applyBorder="1" applyAlignment="1" applyProtection="1">
      <alignment vertical="center" wrapText="1"/>
      <protection/>
    </xf>
    <xf numFmtId="0" fontId="3" fillId="0" borderId="26" xfId="54" applyFont="1" applyFill="1" applyBorder="1" applyAlignment="1" applyProtection="1">
      <alignment vertical="center" wrapText="1"/>
      <protection/>
    </xf>
    <xf numFmtId="0" fontId="3" fillId="0" borderId="29" xfId="0" applyFont="1" applyBorder="1" applyAlignment="1">
      <alignment vertical="top" wrapText="1"/>
    </xf>
    <xf numFmtId="0" fontId="3" fillId="0" borderId="24" xfId="55" applyFont="1" applyFill="1" applyBorder="1" applyAlignment="1" applyProtection="1">
      <alignment horizontal="left" vertical="top" wrapText="1"/>
      <protection/>
    </xf>
    <xf numFmtId="0" fontId="3" fillId="0" borderId="29" xfId="55" applyFont="1" applyFill="1" applyBorder="1" applyAlignment="1" applyProtection="1">
      <alignment horizontal="left" vertical="top" wrapText="1"/>
      <protection/>
    </xf>
    <xf numFmtId="0" fontId="3" fillId="0" borderId="26" xfId="55" applyFont="1" applyFill="1" applyBorder="1" applyAlignment="1" applyProtection="1">
      <alignment horizontal="left" vertical="top" wrapText="1"/>
      <protection/>
    </xf>
    <xf numFmtId="0" fontId="39" fillId="0" borderId="24" xfId="55" applyNumberFormat="1" applyFont="1" applyFill="1" applyBorder="1" applyAlignment="1">
      <alignment horizontal="left" vertical="center" wrapText="1"/>
      <protection/>
    </xf>
    <xf numFmtId="0" fontId="39" fillId="0" borderId="29" xfId="55" applyNumberFormat="1" applyFont="1" applyFill="1" applyBorder="1" applyAlignment="1">
      <alignment horizontal="left" vertical="center" wrapText="1"/>
      <protection/>
    </xf>
    <xf numFmtId="0" fontId="39" fillId="0" borderId="26" xfId="55" applyNumberFormat="1" applyFont="1" applyFill="1" applyBorder="1" applyAlignment="1">
      <alignment horizontal="left" vertical="center" wrapText="1"/>
      <protection/>
    </xf>
    <xf numFmtId="0" fontId="22" fillId="0" borderId="24" xfId="0" applyFont="1" applyBorder="1" applyAlignment="1" applyProtection="1">
      <alignment horizontal="justify" vertical="top" wrapText="1"/>
      <protection/>
    </xf>
    <xf numFmtId="0" fontId="22" fillId="0" borderId="26" xfId="0" applyFont="1" applyBorder="1" applyAlignment="1" applyProtection="1">
      <alignment horizontal="justify" vertical="top" wrapText="1"/>
      <protection/>
    </xf>
    <xf numFmtId="0" fontId="39" fillId="27" borderId="24" xfId="55" applyFont="1" applyFill="1" applyBorder="1" applyAlignment="1">
      <alignment horizontal="left" vertical="center" wrapText="1"/>
      <protection/>
    </xf>
    <xf numFmtId="0" fontId="39" fillId="27" borderId="26" xfId="55" applyFont="1" applyFill="1" applyBorder="1" applyAlignment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46">
      <selection activeCell="A50" sqref="A50:IV63"/>
    </sheetView>
  </sheetViews>
  <sheetFormatPr defaultColWidth="9.00390625" defaultRowHeight="12.75"/>
  <cols>
    <col min="1" max="1" width="43.75390625" style="45" customWidth="1"/>
    <col min="2" max="5" width="11.00390625" style="45" customWidth="1"/>
    <col min="6" max="8" width="9.125" style="45" hidden="1" customWidth="1"/>
    <col min="9" max="16384" width="9.125" style="45" customWidth="1"/>
  </cols>
  <sheetData>
    <row r="1" spans="1:5" ht="51.75" customHeight="1" thickBot="1">
      <c r="A1" s="196" t="s">
        <v>286</v>
      </c>
      <c r="B1" s="196"/>
      <c r="C1" s="196"/>
      <c r="D1" s="196"/>
      <c r="E1" s="196"/>
    </row>
    <row r="2" spans="1:5" ht="12.75">
      <c r="A2" s="197" t="s">
        <v>11</v>
      </c>
      <c r="B2" s="200" t="s">
        <v>181</v>
      </c>
      <c r="C2" s="201"/>
      <c r="D2" s="197" t="s">
        <v>152</v>
      </c>
      <c r="E2" s="197" t="s">
        <v>26</v>
      </c>
    </row>
    <row r="3" spans="1:5" ht="28.5" customHeight="1">
      <c r="A3" s="198"/>
      <c r="B3" s="137" t="s">
        <v>149</v>
      </c>
      <c r="C3" s="138" t="s">
        <v>151</v>
      </c>
      <c r="D3" s="198"/>
      <c r="E3" s="198"/>
    </row>
    <row r="4" spans="1:5" ht="25.5">
      <c r="A4" s="199"/>
      <c r="B4" s="139" t="s">
        <v>150</v>
      </c>
      <c r="C4" s="140" t="s">
        <v>182</v>
      </c>
      <c r="D4" s="199"/>
      <c r="E4" s="199"/>
    </row>
    <row r="5" spans="1:5" ht="15.75">
      <c r="A5" s="46" t="s">
        <v>137</v>
      </c>
      <c r="B5" s="47">
        <f>ИНФ!F37</f>
        <v>1.638888888888889</v>
      </c>
      <c r="C5" s="47">
        <v>2</v>
      </c>
      <c r="D5" s="56">
        <f>B5/C5</f>
        <v>0.8194444444444445</v>
      </c>
      <c r="E5" s="56"/>
    </row>
    <row r="6" spans="1:5" ht="53.25" customHeight="1">
      <c r="A6" s="48" t="s">
        <v>28</v>
      </c>
      <c r="B6" s="49">
        <f>ИНФ!B12</f>
        <v>49</v>
      </c>
      <c r="C6" s="49">
        <v>36</v>
      </c>
      <c r="D6" s="57">
        <f aca="true" t="shared" si="0" ref="D6:D41">B6/C6</f>
        <v>1.3611111111111112</v>
      </c>
      <c r="E6" s="58" t="str">
        <f>ИНФ!E12</f>
        <v>прямая</v>
      </c>
    </row>
    <row r="7" spans="1:5" ht="31.5" customHeight="1">
      <c r="A7" s="50" t="s">
        <v>138</v>
      </c>
      <c r="B7" s="49">
        <f>ИНФ!B15</f>
        <v>15</v>
      </c>
      <c r="C7" s="49">
        <f>ИНФ!C15</f>
        <v>6</v>
      </c>
      <c r="D7" s="57">
        <f t="shared" si="0"/>
        <v>2.5</v>
      </c>
      <c r="E7" s="58" t="str">
        <f>ИНФ!E13</f>
        <v>прямая</v>
      </c>
    </row>
    <row r="8" spans="1:5" ht="51" customHeight="1">
      <c r="A8" s="50" t="s">
        <v>139</v>
      </c>
      <c r="B8" s="49">
        <f>ИНФ!B16</f>
        <v>1</v>
      </c>
      <c r="C8" s="49">
        <f>ИНФ!C16</f>
        <v>1</v>
      </c>
      <c r="D8" s="57">
        <f t="shared" si="0"/>
        <v>1</v>
      </c>
      <c r="E8" s="58" t="str">
        <f>ИНФ!E13</f>
        <v>прямая</v>
      </c>
    </row>
    <row r="9" spans="1:5" ht="40.5" customHeight="1">
      <c r="A9" s="50" t="s">
        <v>140</v>
      </c>
      <c r="B9" s="49">
        <f>ИНФ!B17</f>
        <v>46</v>
      </c>
      <c r="C9" s="49">
        <f>ИНФ!C17</f>
        <v>32</v>
      </c>
      <c r="D9" s="57">
        <f t="shared" si="0"/>
        <v>1.4375</v>
      </c>
      <c r="E9" s="58" t="str">
        <f>ИНФ!E13</f>
        <v>прямая</v>
      </c>
    </row>
    <row r="10" spans="1:5" ht="54" customHeight="1">
      <c r="A10" s="50" t="s">
        <v>141</v>
      </c>
      <c r="B10" s="49">
        <f>ИНФ!B18</f>
        <v>46</v>
      </c>
      <c r="C10" s="49">
        <f>ИНФ!C18</f>
        <v>19</v>
      </c>
      <c r="D10" s="57">
        <f t="shared" si="0"/>
        <v>2.4210526315789473</v>
      </c>
      <c r="E10" s="58" t="str">
        <f>ИНФ!E13</f>
        <v>прямая</v>
      </c>
    </row>
    <row r="11" spans="1:5" ht="39.75" customHeight="1">
      <c r="A11" s="50" t="s">
        <v>34</v>
      </c>
      <c r="B11" s="49">
        <f>ИНФ!B22</f>
        <v>1</v>
      </c>
      <c r="C11" s="49">
        <f>ИНФ!C22</f>
        <v>1</v>
      </c>
      <c r="D11" s="57">
        <f t="shared" si="0"/>
        <v>1</v>
      </c>
      <c r="E11" s="58" t="str">
        <f>ИНФ!E22</f>
        <v>прямая</v>
      </c>
    </row>
    <row r="12" spans="1:5" ht="53.25" customHeight="1">
      <c r="A12" s="48" t="s">
        <v>35</v>
      </c>
      <c r="B12" s="49">
        <f>ИНФ!B23</f>
        <v>1</v>
      </c>
      <c r="C12" s="49">
        <f>ИНФ!C23</f>
        <v>1</v>
      </c>
      <c r="D12" s="74">
        <f>IF(C12=0,IF(B12=0,1,1.2),B12/C12)</f>
        <v>1</v>
      </c>
      <c r="E12" s="58" t="str">
        <f>ИНФ!E23</f>
        <v>прямая</v>
      </c>
    </row>
    <row r="13" spans="1:5" ht="49.5" customHeight="1">
      <c r="A13" s="48" t="s">
        <v>36</v>
      </c>
      <c r="B13" s="49">
        <f>ИНФ!B24</f>
        <v>0</v>
      </c>
      <c r="C13" s="49">
        <f>ИНФ!C24</f>
        <v>1</v>
      </c>
      <c r="D13" s="74">
        <f>IF(C13=0,IF(B13=0,1,1.2),B13/C13)</f>
        <v>0</v>
      </c>
      <c r="E13" s="58" t="str">
        <f>ИНФ!E24</f>
        <v>прямая</v>
      </c>
    </row>
    <row r="14" spans="1:5" ht="51.75" customHeight="1">
      <c r="A14" s="50" t="s">
        <v>37</v>
      </c>
      <c r="B14" s="49">
        <f>ИНФ!B26</f>
        <v>1</v>
      </c>
      <c r="C14" s="49">
        <f>ИНФ!C26</f>
        <v>1</v>
      </c>
      <c r="D14" s="57">
        <f t="shared" si="0"/>
        <v>1</v>
      </c>
      <c r="E14" s="58" t="str">
        <f>ИНФ!E26</f>
        <v>прямая</v>
      </c>
    </row>
    <row r="15" spans="1:5" ht="79.5" customHeight="1">
      <c r="A15" s="50" t="s">
        <v>38</v>
      </c>
      <c r="B15" s="49">
        <f>ИНФ!B28</f>
        <v>1</v>
      </c>
      <c r="C15" s="49">
        <f>ИНФ!C28</f>
        <v>1</v>
      </c>
      <c r="D15" s="57">
        <f t="shared" si="0"/>
        <v>1</v>
      </c>
      <c r="E15" s="58" t="str">
        <f>ИНФ!E28</f>
        <v>прямая</v>
      </c>
    </row>
    <row r="16" spans="1:5" ht="79.5" customHeight="1">
      <c r="A16" s="48" t="s">
        <v>10</v>
      </c>
      <c r="B16" s="51">
        <f>ИНФ!B32</f>
        <v>0.21830298155914288</v>
      </c>
      <c r="C16" s="162">
        <f>ИНФ!C32</f>
        <v>0.558</v>
      </c>
      <c r="D16" s="57">
        <f t="shared" si="0"/>
        <v>0.3912239812887865</v>
      </c>
      <c r="E16" s="58" t="str">
        <f>ИНФ!E32</f>
        <v>обратная</v>
      </c>
    </row>
    <row r="17" spans="1:5" ht="69.75" customHeight="1">
      <c r="A17" s="48" t="s">
        <v>41</v>
      </c>
      <c r="B17" s="51">
        <f>ИНФ!B35</f>
        <v>6.6027077229467075</v>
      </c>
      <c r="C17" s="51">
        <f>ИНФ!C35</f>
        <v>19.75</v>
      </c>
      <c r="D17" s="57">
        <f t="shared" si="0"/>
        <v>0.33431431508590925</v>
      </c>
      <c r="E17" s="58" t="str">
        <f>ИНФ!E35</f>
        <v>обратная</v>
      </c>
    </row>
    <row r="18" spans="1:5" ht="80.25" customHeight="1">
      <c r="A18" s="48" t="s">
        <v>42</v>
      </c>
      <c r="B18" s="49">
        <f>ИНФ!B36</f>
        <v>0</v>
      </c>
      <c r="C18" s="49">
        <f>ИНФ!C36</f>
        <v>0</v>
      </c>
      <c r="D18" s="74">
        <f>IF(C18=0,IF(B18=0,1,1.2),B18/C18)</f>
        <v>1</v>
      </c>
      <c r="E18" s="58" t="str">
        <f>ИНФ!E36</f>
        <v>обратная</v>
      </c>
    </row>
    <row r="19" spans="1:5" ht="15.75">
      <c r="A19" s="52" t="s">
        <v>142</v>
      </c>
      <c r="B19" s="47">
        <f>ИСП!F38</f>
        <v>0.415</v>
      </c>
      <c r="C19" s="47">
        <v>0.586</v>
      </c>
      <c r="D19" s="56">
        <f t="shared" si="0"/>
        <v>0.7081911262798635</v>
      </c>
      <c r="E19" s="59"/>
    </row>
    <row r="20" spans="1:5" ht="42" customHeight="1">
      <c r="A20" s="48" t="s">
        <v>47</v>
      </c>
      <c r="B20" s="49">
        <f>ИСП!B12</f>
        <v>15.063564131668558</v>
      </c>
      <c r="C20" s="49">
        <f>ИСП!C12</f>
        <v>38</v>
      </c>
      <c r="D20" s="57">
        <f t="shared" si="0"/>
        <v>0.3964095824123305</v>
      </c>
      <c r="E20" s="58" t="str">
        <f>ИСП!E12</f>
        <v>обратная</v>
      </c>
    </row>
    <row r="21" spans="1:5" ht="52.5" customHeight="1">
      <c r="A21" s="48" t="s">
        <v>48</v>
      </c>
      <c r="B21" s="49">
        <f>ИСП!B13</f>
        <v>326.5247838616715</v>
      </c>
      <c r="C21" s="49">
        <f>ИСП!C13</f>
        <v>479</v>
      </c>
      <c r="D21" s="57">
        <f t="shared" si="0"/>
        <v>0.681680133322905</v>
      </c>
      <c r="E21" s="58" t="str">
        <f>ИСП!E13</f>
        <v>обратная</v>
      </c>
    </row>
    <row r="22" spans="1:5" ht="57" customHeight="1">
      <c r="A22" s="48" t="s">
        <v>50</v>
      </c>
      <c r="B22" s="49">
        <f>ИСП!B17</f>
        <v>1.569767441860465</v>
      </c>
      <c r="C22" s="49">
        <f>ИСП!C17</f>
        <v>24</v>
      </c>
      <c r="D22" s="118">
        <f t="shared" si="0"/>
        <v>0.06540697674418604</v>
      </c>
      <c r="E22" s="58" t="str">
        <f>ИСП!E17</f>
        <v>обратная</v>
      </c>
    </row>
    <row r="23" spans="1:5" ht="38.25" customHeight="1">
      <c r="A23" s="48" t="s">
        <v>143</v>
      </c>
      <c r="B23" s="49">
        <f>ИСП!B19</f>
        <v>34.119368679129636</v>
      </c>
      <c r="C23" s="49">
        <f>ИСП!C19</f>
        <v>33</v>
      </c>
      <c r="D23" s="57">
        <f t="shared" si="0"/>
        <v>1.0339202630039284</v>
      </c>
      <c r="E23" s="58" t="str">
        <f>ИСП!E18</f>
        <v>обратная</v>
      </c>
    </row>
    <row r="24" spans="1:5" ht="14.25" customHeight="1">
      <c r="A24" s="48" t="s">
        <v>144</v>
      </c>
      <c r="B24" s="49">
        <f>ИСП!B20</f>
        <v>45.66553480475382</v>
      </c>
      <c r="C24" s="49">
        <f>ИСП!C20</f>
        <v>34</v>
      </c>
      <c r="D24" s="57">
        <f t="shared" si="0"/>
        <v>1.3431039648457006</v>
      </c>
      <c r="E24" s="58" t="str">
        <f>ИСП!E18</f>
        <v>обратная</v>
      </c>
    </row>
    <row r="25" spans="1:5" ht="88.5" customHeight="1">
      <c r="A25" s="48" t="s">
        <v>53</v>
      </c>
      <c r="B25" s="55">
        <f>ИСП!B21</f>
        <v>0</v>
      </c>
      <c r="C25" s="49">
        <f>ИСП!C21</f>
        <v>0</v>
      </c>
      <c r="D25" s="74">
        <f>IF(C25=0,IF(B25=0,1,1.2),B25/C25)</f>
        <v>1</v>
      </c>
      <c r="E25" s="58" t="str">
        <f>ИСП!E21</f>
        <v>обратная</v>
      </c>
    </row>
    <row r="26" spans="1:5" ht="139.5" customHeight="1">
      <c r="A26" s="48" t="s">
        <v>54</v>
      </c>
      <c r="B26" s="55">
        <f>ИСП!B25</f>
        <v>0.02247191011235955</v>
      </c>
      <c r="C26" s="162">
        <f>ИСП!C25</f>
        <v>0.0141</v>
      </c>
      <c r="D26" s="74">
        <f>IF(C26=0,IF(B26=0,1,1.2),B26/C26)</f>
        <v>1.593752490238266</v>
      </c>
      <c r="E26" s="58" t="str">
        <f>ИСП!E25</f>
        <v>обратная</v>
      </c>
    </row>
    <row r="27" spans="1:5" ht="82.5" customHeight="1">
      <c r="A27" s="48" t="s">
        <v>14</v>
      </c>
      <c r="B27" s="49">
        <f>ИСП!B27</f>
        <v>0</v>
      </c>
      <c r="C27" s="49">
        <f>ИСП!C27</f>
        <v>0</v>
      </c>
      <c r="D27" s="74">
        <f>IF(C27=0,IF(B27=0,1,1.2),B27/C27)</f>
        <v>1</v>
      </c>
      <c r="E27" s="58" t="str">
        <f>ИСП!E27</f>
        <v>обратная</v>
      </c>
    </row>
    <row r="28" spans="1:5" ht="51" customHeight="1">
      <c r="A28" s="48" t="s">
        <v>16</v>
      </c>
      <c r="B28" s="51">
        <f>ИСП!B30</f>
        <v>0.22915429935594236</v>
      </c>
      <c r="C28" s="51">
        <f>ИСП!C30</f>
        <v>2.28</v>
      </c>
      <c r="D28" s="57">
        <f t="shared" si="0"/>
        <v>0.10050627164734315</v>
      </c>
      <c r="E28" s="58" t="str">
        <f>ИСП!E30</f>
        <v>обратная</v>
      </c>
    </row>
    <row r="29" spans="1:5" ht="58.5" customHeight="1">
      <c r="A29" s="48" t="s">
        <v>56</v>
      </c>
      <c r="B29" s="49">
        <f>ИСП!B34</f>
        <v>1</v>
      </c>
      <c r="C29" s="49">
        <f>ИСП!C34</f>
        <v>1</v>
      </c>
      <c r="D29" s="57">
        <f t="shared" si="0"/>
        <v>1</v>
      </c>
      <c r="E29" s="58" t="str">
        <f>ИСП!E34</f>
        <v>прямая</v>
      </c>
    </row>
    <row r="30" spans="1:5" ht="78" customHeight="1">
      <c r="A30" s="48" t="s">
        <v>57</v>
      </c>
      <c r="B30" s="49">
        <f>ИСП!B35</f>
        <v>0</v>
      </c>
      <c r="C30" s="49">
        <f>ИСП!C35</f>
        <v>0</v>
      </c>
      <c r="D30" s="74">
        <f>IF(C30=0,IF(B30=0,1,1.2),B30/C30)</f>
        <v>1</v>
      </c>
      <c r="E30" s="58" t="str">
        <f>ИСП!E35</f>
        <v>обратная</v>
      </c>
    </row>
    <row r="31" spans="1:5" ht="52.5" customHeight="1">
      <c r="A31" s="48" t="s">
        <v>58</v>
      </c>
      <c r="B31" s="49">
        <f>ИСП!B37</f>
        <v>0</v>
      </c>
      <c r="C31" s="49">
        <f>ИСП!C37</f>
        <v>0</v>
      </c>
      <c r="D31" s="74">
        <f>IF(C31=0,IF(B31=0,1,1.2),B31/C31)</f>
        <v>1</v>
      </c>
      <c r="E31" s="58" t="str">
        <f>ИСП!E37</f>
        <v>обратная</v>
      </c>
    </row>
    <row r="32" spans="1:5" ht="15.75">
      <c r="A32" s="52" t="s">
        <v>145</v>
      </c>
      <c r="B32" s="47">
        <f>РОС!F37</f>
        <v>1.875</v>
      </c>
      <c r="C32" s="47">
        <v>2</v>
      </c>
      <c r="D32" s="56">
        <f t="shared" si="0"/>
        <v>0.9375</v>
      </c>
      <c r="E32" s="59"/>
    </row>
    <row r="33" spans="1:5" ht="63" customHeight="1">
      <c r="A33" s="178" t="s">
        <v>60</v>
      </c>
      <c r="B33" s="54">
        <f>РОС!B10</f>
        <v>1</v>
      </c>
      <c r="C33" s="54">
        <f>РОС!C10</f>
        <v>1</v>
      </c>
      <c r="D33" s="57">
        <f t="shared" si="0"/>
        <v>1</v>
      </c>
      <c r="E33" s="58" t="str">
        <f>РОС!E10</f>
        <v>прямая</v>
      </c>
    </row>
    <row r="34" spans="1:5" ht="66" customHeight="1">
      <c r="A34" s="178" t="s">
        <v>61</v>
      </c>
      <c r="B34" s="73">
        <f>РОС!B14</f>
        <v>0.7187402258350727</v>
      </c>
      <c r="C34" s="51">
        <f>РОС!C14</f>
        <v>9.69</v>
      </c>
      <c r="D34" s="57">
        <f t="shared" si="0"/>
        <v>0.07417339791899616</v>
      </c>
      <c r="E34" s="58" t="str">
        <f>РОС!E14</f>
        <v>обратная</v>
      </c>
    </row>
    <row r="35" spans="1:5" ht="80.25" customHeight="1">
      <c r="A35" s="178" t="s">
        <v>62</v>
      </c>
      <c r="B35" s="49">
        <f>РОС!B15</f>
        <v>91.1190053285968</v>
      </c>
      <c r="C35" s="51">
        <f>РОС!C15</f>
        <v>100</v>
      </c>
      <c r="D35" s="57">
        <f t="shared" si="0"/>
        <v>0.911190053285968</v>
      </c>
      <c r="E35" s="58" t="str">
        <f>РОС!E15</f>
        <v>прямая</v>
      </c>
    </row>
    <row r="36" spans="1:5" ht="93" customHeight="1">
      <c r="A36" s="178" t="s">
        <v>63</v>
      </c>
      <c r="B36" s="51">
        <f>РОС!B16</f>
        <v>0.9746588693957114</v>
      </c>
      <c r="C36" s="51">
        <f>РОС!C16</f>
        <v>4.96</v>
      </c>
      <c r="D36" s="57">
        <f t="shared" si="0"/>
        <v>0.1965038043136515</v>
      </c>
      <c r="E36" s="58" t="str">
        <f>РОС!E16</f>
        <v>обратная</v>
      </c>
    </row>
    <row r="37" spans="1:5" ht="93" customHeight="1">
      <c r="A37" s="178" t="s">
        <v>64</v>
      </c>
      <c r="B37" s="55">
        <f>РОС!B17</f>
        <v>0.0006383128115764412</v>
      </c>
      <c r="C37" s="162">
        <f>РОС!C17</f>
        <v>0.02</v>
      </c>
      <c r="D37" s="74">
        <f>IF(C37=0,IF(B37=0,1,1.2),B37/C37)</f>
        <v>0.031915640578822055</v>
      </c>
      <c r="E37" s="58" t="str">
        <f>РОС!E17</f>
        <v>обратная</v>
      </c>
    </row>
    <row r="38" spans="1:5" ht="57.75" customHeight="1">
      <c r="A38" s="178" t="s">
        <v>65</v>
      </c>
      <c r="B38" s="51">
        <f>РОС!B18</f>
        <v>6.634623363525529</v>
      </c>
      <c r="C38" s="162">
        <f>РОС!C18</f>
        <v>0.194</v>
      </c>
      <c r="D38" s="57">
        <f t="shared" si="0"/>
        <v>34.199089502708915</v>
      </c>
      <c r="E38" s="58" t="str">
        <f>РОС!E18</f>
        <v>прямая</v>
      </c>
    </row>
    <row r="39" spans="1:5" ht="63" customHeight="1">
      <c r="A39" s="178" t="s">
        <v>66</v>
      </c>
      <c r="B39" s="49">
        <f>РОС!B19</f>
        <v>15</v>
      </c>
      <c r="C39" s="49">
        <f>РОС!C19</f>
        <v>7</v>
      </c>
      <c r="D39" s="57">
        <f t="shared" si="0"/>
        <v>2.142857142857143</v>
      </c>
      <c r="E39" s="58" t="str">
        <f>РОС!E19</f>
        <v>прямая</v>
      </c>
    </row>
    <row r="40" spans="1:5" ht="38.25" customHeight="1">
      <c r="A40" s="178" t="s">
        <v>68</v>
      </c>
      <c r="B40" s="49">
        <f>РОС!B23</f>
        <v>18.592665697070434</v>
      </c>
      <c r="C40" s="49">
        <f>РОС!C23</f>
        <v>24</v>
      </c>
      <c r="D40" s="57">
        <f t="shared" si="0"/>
        <v>0.7746944040446014</v>
      </c>
      <c r="E40" s="58" t="str">
        <f>РОС!E23</f>
        <v>обратная</v>
      </c>
    </row>
    <row r="41" spans="1:5" ht="30.75" customHeight="1">
      <c r="A41" s="53" t="s">
        <v>146</v>
      </c>
      <c r="B41" s="51">
        <f>РОС!B25</f>
        <v>24.673477887295935</v>
      </c>
      <c r="C41" s="55">
        <f>РОС!C25</f>
        <v>1.47</v>
      </c>
      <c r="D41" s="57">
        <f t="shared" si="0"/>
        <v>16.784678834895193</v>
      </c>
      <c r="E41" s="58" t="str">
        <f>РОС!E24</f>
        <v>прямая</v>
      </c>
    </row>
    <row r="42" spans="1:5" ht="33.75" customHeight="1">
      <c r="A42" s="53" t="s">
        <v>147</v>
      </c>
      <c r="B42" s="55">
        <f>РОС!B26</f>
        <v>0.1350737840545398</v>
      </c>
      <c r="C42" s="55">
        <f>РОС!C26</f>
        <v>0.078</v>
      </c>
      <c r="D42" s="74">
        <f>IF(C42=0,IF(B42=0,1,1.2),B42/C42)</f>
        <v>1.7317151801864077</v>
      </c>
      <c r="E42" s="58" t="str">
        <f>РОС!E24</f>
        <v>прямая</v>
      </c>
    </row>
    <row r="43" spans="1:5" ht="25.5">
      <c r="A43" s="53" t="s">
        <v>148</v>
      </c>
      <c r="B43" s="49">
        <f>РОС!B27</f>
        <v>0</v>
      </c>
      <c r="C43" s="119">
        <f>РОС!C27</f>
        <v>0.078</v>
      </c>
      <c r="D43" s="74">
        <f>IF(C43=0,IF(B43=0,1,1.2),B43/C43)</f>
        <v>0</v>
      </c>
      <c r="E43" s="58" t="str">
        <f>РОС!E24</f>
        <v>прямая</v>
      </c>
    </row>
    <row r="44" spans="1:5" ht="51.75" customHeight="1">
      <c r="A44" s="53" t="s">
        <v>3</v>
      </c>
      <c r="B44" s="49">
        <f>РОС!B30</f>
        <v>46.29213483146067</v>
      </c>
      <c r="C44" s="162">
        <f>РОС!C30</f>
        <v>2.57</v>
      </c>
      <c r="D44" s="74">
        <f>IF(C44=0,IF(B44=0,1,1.2),B44/C44)</f>
        <v>18.01250382547108</v>
      </c>
      <c r="E44" s="58" t="str">
        <f>РОС!E30</f>
        <v>обратная</v>
      </c>
    </row>
    <row r="45" spans="1:5" ht="47.25" customHeight="1">
      <c r="A45" s="53" t="s">
        <v>71</v>
      </c>
      <c r="B45" s="49" t="str">
        <f>РОС!B34</f>
        <v>-</v>
      </c>
      <c r="C45" s="162">
        <f>РОС!C34</f>
        <v>0.54</v>
      </c>
      <c r="D45" s="74" t="s">
        <v>1</v>
      </c>
      <c r="E45" s="58" t="str">
        <f>РОС!E34</f>
        <v>обратная</v>
      </c>
    </row>
    <row r="46" spans="1:5" ht="75" customHeight="1">
      <c r="A46" s="191" t="s">
        <v>72</v>
      </c>
      <c r="B46" s="49" t="str">
        <f>РОС!B35</f>
        <v>-</v>
      </c>
      <c r="C46" s="49">
        <f>РОС!C35</f>
        <v>92</v>
      </c>
      <c r="D46" s="118" t="s">
        <v>1</v>
      </c>
      <c r="E46" s="58" t="str">
        <f>РОС!E35</f>
        <v>прямая</v>
      </c>
    </row>
    <row r="47" spans="1:5" ht="15.75">
      <c r="A47" s="192" t="s">
        <v>153</v>
      </c>
      <c r="B47" s="47">
        <f>0.1*B5+0.7*B19+0.2*B32</f>
        <v>0.829388888888889</v>
      </c>
      <c r="C47" s="72">
        <f>0.1*C5+0.7*C19+0.2*C32</f>
        <v>1.0102</v>
      </c>
      <c r="D47" s="193">
        <f>B47/C47</f>
        <v>0.8210145405750238</v>
      </c>
      <c r="E47" s="194"/>
    </row>
    <row r="48" spans="1:5" ht="12.75">
      <c r="A48" s="195"/>
      <c r="B48" s="195"/>
      <c r="C48" s="195"/>
      <c r="D48" s="195"/>
      <c r="E48" s="195"/>
    </row>
    <row r="49" spans="1:5" ht="12.75">
      <c r="A49" s="175"/>
      <c r="B49" s="176"/>
      <c r="C49" s="176"/>
      <c r="D49" s="176"/>
      <c r="E49" s="177"/>
    </row>
  </sheetData>
  <sheetProtection selectLockedCells="1" selectUnlockedCells="1"/>
  <protectedRanges>
    <protectedRange sqref="B5:B17 C6:C17" name="Диапазон1_1"/>
  </protectedRanges>
  <mergeCells count="5">
    <mergeCell ref="A1:E1"/>
    <mergeCell ref="A2:A4"/>
    <mergeCell ref="B2:C2"/>
    <mergeCell ref="D2:D4"/>
    <mergeCell ref="E2:E4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7"/>
  <sheetViews>
    <sheetView view="pageBreakPreview" zoomScaleSheetLayoutView="100" zoomScalePageLayoutView="0" workbookViewId="0" topLeftCell="A19">
      <pane xSplit="1" topLeftCell="B1" activePane="topRight" state="frozen"/>
      <selection pane="topLeft" activeCell="A1" sqref="A1"/>
      <selection pane="topRight" activeCell="B32" sqref="B32"/>
    </sheetView>
  </sheetViews>
  <sheetFormatPr defaultColWidth="9.00390625" defaultRowHeight="12.75"/>
  <cols>
    <col min="1" max="1" width="77.75390625" style="10" customWidth="1"/>
    <col min="2" max="3" width="8.25390625" style="10" customWidth="1"/>
    <col min="4" max="6" width="8.25390625" style="0" customWidth="1"/>
  </cols>
  <sheetData>
    <row r="2" spans="1:6" s="1" customFormat="1" ht="14.25">
      <c r="A2" s="2"/>
      <c r="B2" s="65"/>
      <c r="C2" s="66"/>
      <c r="D2" s="66"/>
      <c r="E2" s="66"/>
      <c r="F2" s="66"/>
    </row>
    <row r="3" spans="1:7" s="1" customFormat="1" ht="12.75">
      <c r="A3" s="2"/>
      <c r="B3" s="66"/>
      <c r="C3" s="66"/>
      <c r="D3" s="66"/>
      <c r="E3" s="66"/>
      <c r="F3" s="66"/>
      <c r="G3" s="32"/>
    </row>
    <row r="4" spans="1:6" s="1" customFormat="1" ht="12.75">
      <c r="A4" s="2"/>
      <c r="B4" s="66"/>
      <c r="C4" s="66"/>
      <c r="D4" s="66"/>
      <c r="E4" s="66"/>
      <c r="F4" s="66"/>
    </row>
    <row r="5" s="1" customFormat="1" ht="13.5" thickBot="1">
      <c r="A5" s="2"/>
    </row>
    <row r="6" spans="1:6" ht="12.75">
      <c r="A6" s="203" t="s">
        <v>11</v>
      </c>
      <c r="B6" s="204" t="str">
        <f>Свод!B2</f>
        <v>Смоленскэнерго</v>
      </c>
      <c r="C6" s="205"/>
      <c r="D6" s="205"/>
      <c r="E6" s="205"/>
      <c r="F6" s="206"/>
    </row>
    <row r="7" spans="1:6" ht="12.75">
      <c r="A7" s="203"/>
      <c r="B7" s="207" t="s">
        <v>4</v>
      </c>
      <c r="C7" s="208"/>
      <c r="D7" s="209" t="s">
        <v>25</v>
      </c>
      <c r="E7" s="209" t="s">
        <v>26</v>
      </c>
      <c r="F7" s="202" t="s">
        <v>2</v>
      </c>
    </row>
    <row r="8" spans="1:6" ht="12.75">
      <c r="A8" s="203"/>
      <c r="B8" s="141" t="s">
        <v>44</v>
      </c>
      <c r="C8" s="142" t="s">
        <v>45</v>
      </c>
      <c r="D8" s="210"/>
      <c r="E8" s="209"/>
      <c r="F8" s="202"/>
    </row>
    <row r="9" spans="1:6" ht="15.75">
      <c r="A9" s="143">
        <v>1</v>
      </c>
      <c r="B9" s="141">
        <v>2</v>
      </c>
      <c r="C9" s="142">
        <v>3</v>
      </c>
      <c r="D9" s="144">
        <v>4</v>
      </c>
      <c r="E9" s="144">
        <v>5</v>
      </c>
      <c r="F9" s="145">
        <v>6</v>
      </c>
    </row>
    <row r="10" spans="1:6" ht="25.5">
      <c r="A10" s="12" t="s">
        <v>27</v>
      </c>
      <c r="B10" s="11" t="s">
        <v>1</v>
      </c>
      <c r="C10" s="30" t="s">
        <v>1</v>
      </c>
      <c r="D10" s="5" t="s">
        <v>1</v>
      </c>
      <c r="E10" s="5" t="s">
        <v>1</v>
      </c>
      <c r="F10" s="6">
        <f>AVERAGE(F12:F13)</f>
        <v>1</v>
      </c>
    </row>
    <row r="11" spans="1:6" ht="15.75">
      <c r="A11" s="12" t="s">
        <v>5</v>
      </c>
      <c r="B11" s="11"/>
      <c r="C11" s="30"/>
      <c r="D11" s="5"/>
      <c r="E11" s="5"/>
      <c r="F11" s="6"/>
    </row>
    <row r="12" spans="1:6" ht="25.5">
      <c r="A12" s="13" t="s">
        <v>28</v>
      </c>
      <c r="B12" s="151">
        <v>49</v>
      </c>
      <c r="C12" s="152">
        <v>36</v>
      </c>
      <c r="D12" s="7">
        <f>IF(C12=0,IF(B12=0,100,120),B12/C12*100)</f>
        <v>136.11111111111111</v>
      </c>
      <c r="E12" s="7" t="s">
        <v>23</v>
      </c>
      <c r="F12" s="6">
        <f>IF(OR(AND(D12&lt;80,E12="прямая"),AND(D12&gt;120,E12="обратная")),3,IF(OR(AND(D12&gt;120,E12="прямая"),AND(D12&lt;80,E12="обратная")),1,2))</f>
        <v>1</v>
      </c>
    </row>
    <row r="13" spans="1:6" ht="38.25">
      <c r="A13" s="13" t="s">
        <v>29</v>
      </c>
      <c r="B13" s="64">
        <f>SUM(B15:B18)</f>
        <v>108</v>
      </c>
      <c r="C13" s="152">
        <v>59</v>
      </c>
      <c r="D13" s="63">
        <f>IF(C13=0,IF(B13=0,100,120),B13/C13*100)</f>
        <v>183.05084745762713</v>
      </c>
      <c r="E13" s="7" t="s">
        <v>23</v>
      </c>
      <c r="F13" s="6">
        <f>IF(OR(AND(D13&lt;80,E13="прямая"),AND(D13&gt;120,E13="обратная")),3,IF(OR(AND(D13&gt;120,E13="прямая"),AND(D13&lt;80,E13="обратная")),1,2))</f>
        <v>1</v>
      </c>
    </row>
    <row r="14" spans="1:6" ht="15.75">
      <c r="A14" s="13" t="s">
        <v>30</v>
      </c>
      <c r="B14" s="8"/>
      <c r="C14" s="69"/>
      <c r="D14" s="7"/>
      <c r="E14" s="7"/>
      <c r="F14" s="9"/>
    </row>
    <row r="15" spans="1:6" ht="25.5">
      <c r="A15" s="12" t="s">
        <v>31</v>
      </c>
      <c r="B15" s="42">
        <f>Исходные!C5</f>
        <v>15</v>
      </c>
      <c r="C15" s="152">
        <v>6</v>
      </c>
      <c r="D15" s="7"/>
      <c r="E15" s="7" t="s">
        <v>1</v>
      </c>
      <c r="F15" s="31" t="s">
        <v>1</v>
      </c>
    </row>
    <row r="16" spans="1:6" ht="38.25">
      <c r="A16" s="12" t="s">
        <v>32</v>
      </c>
      <c r="B16" s="42">
        <v>1</v>
      </c>
      <c r="C16" s="152">
        <v>1</v>
      </c>
      <c r="D16" s="7"/>
      <c r="E16" s="7" t="s">
        <v>1</v>
      </c>
      <c r="F16" s="31" t="s">
        <v>1</v>
      </c>
    </row>
    <row r="17" spans="1:6" ht="25.5">
      <c r="A17" s="12" t="s">
        <v>6</v>
      </c>
      <c r="B17" s="42">
        <f>Исходные!C6</f>
        <v>46</v>
      </c>
      <c r="C17" s="152">
        <v>32</v>
      </c>
      <c r="D17" s="7"/>
      <c r="E17" s="7" t="s">
        <v>1</v>
      </c>
      <c r="F17" s="31" t="s">
        <v>1</v>
      </c>
    </row>
    <row r="18" spans="1:6" ht="25.5">
      <c r="A18" s="12" t="s">
        <v>7</v>
      </c>
      <c r="B18" s="42">
        <f>Исходные!C7</f>
        <v>46</v>
      </c>
      <c r="C18" s="152">
        <v>19</v>
      </c>
      <c r="D18" s="7"/>
      <c r="E18" s="7" t="s">
        <v>1</v>
      </c>
      <c r="F18" s="31" t="s">
        <v>1</v>
      </c>
    </row>
    <row r="19" spans="1:6" ht="15.75">
      <c r="A19" s="13"/>
      <c r="B19" s="8"/>
      <c r="C19" s="69"/>
      <c r="D19" s="7"/>
      <c r="E19" s="7"/>
      <c r="F19" s="9"/>
    </row>
    <row r="20" spans="1:6" ht="25.5">
      <c r="A20" s="12" t="s">
        <v>33</v>
      </c>
      <c r="B20" s="11" t="s">
        <v>1</v>
      </c>
      <c r="C20" s="70" t="s">
        <v>1</v>
      </c>
      <c r="D20" s="5" t="s">
        <v>1</v>
      </c>
      <c r="E20" s="5" t="s">
        <v>1</v>
      </c>
      <c r="F20" s="75">
        <f>AVERAGE(F22:F24)</f>
        <v>2.3333333333333335</v>
      </c>
    </row>
    <row r="21" spans="1:6" ht="15.75">
      <c r="A21" s="12" t="s">
        <v>8</v>
      </c>
      <c r="B21" s="8"/>
      <c r="C21" s="69"/>
      <c r="D21" s="7"/>
      <c r="E21" s="7"/>
      <c r="F21" s="9"/>
    </row>
    <row r="22" spans="1:6" ht="25.5">
      <c r="A22" s="12" t="s">
        <v>34</v>
      </c>
      <c r="B22" s="42">
        <v>1</v>
      </c>
      <c r="C22" s="152">
        <v>1</v>
      </c>
      <c r="D22" s="35">
        <f aca="true" t="shared" si="0" ref="D22:D28">IF(C22=0,IF(B22=0,100,120),B22/C22*100)</f>
        <v>100</v>
      </c>
      <c r="E22" s="35" t="s">
        <v>23</v>
      </c>
      <c r="F22" s="84">
        <f>IF(OR(AND(D22&lt;80,E22="прямая"),AND(D22&gt;120,E22="обратная")),3,IF(OR(AND(D22&gt;120,E22="прямая"),AND(D22&lt;80,E22="обратная")),1,2))</f>
        <v>2</v>
      </c>
    </row>
    <row r="23" spans="1:6" ht="25.5">
      <c r="A23" s="13" t="s">
        <v>35</v>
      </c>
      <c r="B23" s="42">
        <v>1</v>
      </c>
      <c r="C23" s="152">
        <v>1</v>
      </c>
      <c r="D23" s="35">
        <f t="shared" si="0"/>
        <v>100</v>
      </c>
      <c r="E23" s="35" t="s">
        <v>23</v>
      </c>
      <c r="F23" s="84">
        <f>IF(OR(AND(D23&lt;80,E23="прямая"),AND(D23&gt;120,E23="обратная")),3,IF(OR(AND(D23&gt;120,E23="прямая"),AND(D23&lt;80,E23="обратная")),1,2))</f>
        <v>2</v>
      </c>
    </row>
    <row r="24" spans="1:6" ht="25.5">
      <c r="A24" s="13" t="s">
        <v>36</v>
      </c>
      <c r="B24" s="154">
        <v>0</v>
      </c>
      <c r="C24" s="153">
        <v>1</v>
      </c>
      <c r="D24" s="35">
        <f t="shared" si="0"/>
        <v>0</v>
      </c>
      <c r="E24" s="35" t="s">
        <v>23</v>
      </c>
      <c r="F24" s="84">
        <f>IF(OR(AND(D24&lt;80,E24="прямая"),AND(D24&gt;120,E24="обратная")),3,IF(OR(AND(D24&gt;120,E24="прямая"),AND(D24&lt;80,E24="обратная")),1,2))</f>
        <v>3</v>
      </c>
    </row>
    <row r="25" spans="1:6" ht="15.75">
      <c r="A25" s="12"/>
      <c r="B25" s="98"/>
      <c r="C25" s="97"/>
      <c r="D25" s="35"/>
      <c r="E25" s="35"/>
      <c r="F25" s="84"/>
    </row>
    <row r="26" spans="1:6" ht="38.25">
      <c r="A26" s="12" t="s">
        <v>37</v>
      </c>
      <c r="B26" s="42">
        <v>1</v>
      </c>
      <c r="C26" s="152">
        <v>1</v>
      </c>
      <c r="D26" s="35">
        <f t="shared" si="0"/>
        <v>100</v>
      </c>
      <c r="E26" s="35" t="s">
        <v>23</v>
      </c>
      <c r="F26" s="84">
        <f>IF(OR(AND(D26&lt;80,E26="прямая"),AND(D26&gt;120,E26="обратная")),3,IF(OR(AND(D26&gt;120,E26="прямая"),AND(D26&lt;80,E26="обратная")),1,2))</f>
        <v>2</v>
      </c>
    </row>
    <row r="27" spans="1:6" ht="15.75">
      <c r="A27" s="12"/>
      <c r="B27" s="98"/>
      <c r="C27" s="97"/>
      <c r="D27" s="35"/>
      <c r="E27" s="35"/>
      <c r="F27" s="84"/>
    </row>
    <row r="28" spans="1:6" ht="38.25">
      <c r="A28" s="12" t="s">
        <v>38</v>
      </c>
      <c r="B28" s="42">
        <v>1</v>
      </c>
      <c r="C28" s="152">
        <v>1</v>
      </c>
      <c r="D28" s="35">
        <f t="shared" si="0"/>
        <v>100</v>
      </c>
      <c r="E28" s="35" t="s">
        <v>23</v>
      </c>
      <c r="F28" s="84">
        <f>IF(OR(AND(D28&lt;80,E28="прямая"),AND(D28&gt;120,E28="обратная")),3,IF(OR(AND(D28&gt;120,E28="прямая"),AND(D28&lt;80,E28="обратная")),1,2))</f>
        <v>2</v>
      </c>
    </row>
    <row r="29" spans="1:6" ht="15.75">
      <c r="A29" s="12"/>
      <c r="B29" s="99"/>
      <c r="C29" s="100"/>
      <c r="D29" s="35"/>
      <c r="E29" s="35"/>
      <c r="F29" s="84"/>
    </row>
    <row r="30" spans="1:6" ht="25.5">
      <c r="A30" s="12" t="s">
        <v>9</v>
      </c>
      <c r="B30" s="98" t="s">
        <v>1</v>
      </c>
      <c r="C30" s="97" t="s">
        <v>1</v>
      </c>
      <c r="D30" s="35" t="s">
        <v>1</v>
      </c>
      <c r="E30" s="35" t="s">
        <v>1</v>
      </c>
      <c r="F30" s="84">
        <f>F32/1</f>
        <v>1</v>
      </c>
    </row>
    <row r="31" spans="1:6" ht="15.75">
      <c r="A31" s="12" t="s">
        <v>39</v>
      </c>
      <c r="B31" s="99"/>
      <c r="C31" s="100"/>
      <c r="D31" s="35"/>
      <c r="E31" s="35"/>
      <c r="F31" s="101"/>
    </row>
    <row r="32" spans="1:6" ht="38.25">
      <c r="A32" s="13" t="s">
        <v>10</v>
      </c>
      <c r="B32" s="102">
        <f>100*Исходные!C8/Исходные!C9</f>
        <v>0.21830298155914288</v>
      </c>
      <c r="C32" s="153">
        <v>0.558</v>
      </c>
      <c r="D32" s="35">
        <f>IF(C32=0,IF(B32=0,100,120),B32/C32*100)</f>
        <v>39.12239812887865</v>
      </c>
      <c r="E32" s="35" t="s">
        <v>24</v>
      </c>
      <c r="F32" s="84">
        <f>IF(OR(AND(D32&lt;80,E32="прямая"),AND(D32&gt;120,E32="обратная")),3,IF(OR(AND(D32&gt;120,E32="прямая"),AND(D32&lt;80,E32="обратная")),1,2))</f>
        <v>1</v>
      </c>
    </row>
    <row r="33" spans="1:6" ht="25.5">
      <c r="A33" s="12" t="s">
        <v>40</v>
      </c>
      <c r="B33" s="98" t="s">
        <v>1</v>
      </c>
      <c r="C33" s="97" t="s">
        <v>1</v>
      </c>
      <c r="D33" s="103" t="s">
        <v>1</v>
      </c>
      <c r="E33" s="103" t="s">
        <v>1</v>
      </c>
      <c r="F33" s="84">
        <f>AVERAGE(F35:F36)</f>
        <v>1.5</v>
      </c>
    </row>
    <row r="34" spans="1:6" ht="15.75">
      <c r="A34" s="12" t="s">
        <v>5</v>
      </c>
      <c r="B34" s="98"/>
      <c r="C34" s="97"/>
      <c r="D34" s="35"/>
      <c r="E34" s="35"/>
      <c r="F34" s="84"/>
    </row>
    <row r="35" spans="1:6" ht="38.25">
      <c r="A35" s="13" t="s">
        <v>41</v>
      </c>
      <c r="B35" s="102">
        <f>100*Исходные!C13/Исходные!C14</f>
        <v>6.6027077229467075</v>
      </c>
      <c r="C35" s="155">
        <v>19.75</v>
      </c>
      <c r="D35" s="35">
        <f>IF(C35=0,IF(B35=0,100,120),B35/C35*100)</f>
        <v>33.431431508590926</v>
      </c>
      <c r="E35" s="35" t="s">
        <v>24</v>
      </c>
      <c r="F35" s="84">
        <f>IF(OR(AND(D35&lt;80,E35="прямая"),AND(D35&gt;120,E35="обратная")),3,IF(OR(AND(D35&gt;120,E35="прямая"),AND(D35&lt;80,E35="обратная")),1,2))</f>
        <v>1</v>
      </c>
    </row>
    <row r="36" spans="1:6" ht="51">
      <c r="A36" s="13" t="s">
        <v>42</v>
      </c>
      <c r="B36" s="42">
        <f>100*Исходные!C15/Исходные!C16</f>
        <v>0</v>
      </c>
      <c r="C36" s="156">
        <v>0</v>
      </c>
      <c r="D36" s="35">
        <f>IF(C36=0,IF(B36=0,100,120),B36/C36*100)</f>
        <v>100</v>
      </c>
      <c r="E36" s="35" t="s">
        <v>24</v>
      </c>
      <c r="F36" s="84">
        <f>IF(OR(AND(D36&lt;80,E36="прямая"),AND(D36&gt;120,E36="обратная")),3,IF(OR(AND(D36&gt;120,E36="прямая"),AND(D36&lt;80,E36="обратная")),1,2))</f>
        <v>2</v>
      </c>
    </row>
    <row r="37" spans="1:6" ht="16.5" thickBot="1">
      <c r="A37" s="14" t="s">
        <v>43</v>
      </c>
      <c r="B37" s="104" t="s">
        <v>1</v>
      </c>
      <c r="C37" s="105" t="s">
        <v>1</v>
      </c>
      <c r="D37" s="106" t="s">
        <v>1</v>
      </c>
      <c r="E37" s="106" t="s">
        <v>1</v>
      </c>
      <c r="F37" s="107">
        <f>AVERAGE(F10,F20,F26,F28,F30,F33)</f>
        <v>1.638888888888889</v>
      </c>
    </row>
  </sheetData>
  <sheetProtection selectLockedCells="1" selectUnlockedCells="1"/>
  <protectedRanges>
    <protectedRange sqref="B12:B36" name="Диапазон1"/>
    <protectedRange sqref="C12:C36" name="Диапазон1_2"/>
  </protectedRanges>
  <mergeCells count="6">
    <mergeCell ref="F7:F8"/>
    <mergeCell ref="A6:A8"/>
    <mergeCell ref="B6:F6"/>
    <mergeCell ref="B7:C7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8"/>
  <sheetViews>
    <sheetView view="pageBreakPreview" zoomScaleNormal="80" zoomScaleSheetLayoutView="100" zoomScalePageLayoutView="0" workbookViewId="0" topLeftCell="A16">
      <selection activeCell="B13" sqref="B13"/>
    </sheetView>
  </sheetViews>
  <sheetFormatPr defaultColWidth="9.00390625" defaultRowHeight="12.75"/>
  <cols>
    <col min="1" max="1" width="76.625" style="10" customWidth="1"/>
    <col min="2" max="2" width="11.00390625" style="10" customWidth="1"/>
    <col min="3" max="3" width="8.25390625" style="10" customWidth="1"/>
    <col min="4" max="6" width="8.25390625" style="0" customWidth="1"/>
  </cols>
  <sheetData>
    <row r="2" spans="1:2" s="1" customFormat="1" ht="14.25">
      <c r="A2" s="2"/>
      <c r="B2" s="3"/>
    </row>
    <row r="3" spans="1:7" s="1" customFormat="1" ht="12.75">
      <c r="A3" s="2"/>
      <c r="D3" s="67"/>
      <c r="E3" s="67"/>
      <c r="F3" s="67"/>
      <c r="G3" s="32"/>
    </row>
    <row r="4" spans="1:6" s="1" customFormat="1" ht="12.75">
      <c r="A4" s="2"/>
      <c r="D4" s="67"/>
      <c r="E4" s="67"/>
      <c r="F4" s="67"/>
    </row>
    <row r="5" s="1" customFormat="1" ht="13.5" thickBot="1">
      <c r="A5" s="2"/>
    </row>
    <row r="6" spans="1:6" ht="12.75">
      <c r="A6" s="203" t="s">
        <v>11</v>
      </c>
      <c r="B6" s="204" t="str">
        <f>ИНФ!B6</f>
        <v>Смоленскэнерго</v>
      </c>
      <c r="C6" s="205"/>
      <c r="D6" s="205"/>
      <c r="E6" s="205"/>
      <c r="F6" s="206"/>
    </row>
    <row r="7" spans="1:6" ht="12.75">
      <c r="A7" s="203"/>
      <c r="B7" s="207" t="s">
        <v>4</v>
      </c>
      <c r="C7" s="208"/>
      <c r="D7" s="209" t="s">
        <v>25</v>
      </c>
      <c r="E7" s="209" t="s">
        <v>26</v>
      </c>
      <c r="F7" s="202" t="s">
        <v>2</v>
      </c>
    </row>
    <row r="8" spans="1:6" ht="12.75">
      <c r="A8" s="203"/>
      <c r="B8" s="141" t="s">
        <v>44</v>
      </c>
      <c r="C8" s="142" t="s">
        <v>45</v>
      </c>
      <c r="D8" s="210"/>
      <c r="E8" s="209"/>
      <c r="F8" s="202"/>
    </row>
    <row r="9" spans="1:6" ht="16.5" thickBot="1">
      <c r="A9" s="146">
        <v>1</v>
      </c>
      <c r="B9" s="147">
        <v>2</v>
      </c>
      <c r="C9" s="148">
        <v>3</v>
      </c>
      <c r="D9" s="149">
        <v>4</v>
      </c>
      <c r="E9" s="149">
        <v>5</v>
      </c>
      <c r="F9" s="150">
        <v>6</v>
      </c>
    </row>
    <row r="10" spans="1:6" ht="51">
      <c r="A10" s="13" t="s">
        <v>46</v>
      </c>
      <c r="B10" s="22" t="s">
        <v>1</v>
      </c>
      <c r="C10" s="23" t="s">
        <v>1</v>
      </c>
      <c r="D10" s="24" t="s">
        <v>1</v>
      </c>
      <c r="E10" s="23" t="s">
        <v>1</v>
      </c>
      <c r="F10" s="4">
        <f>AVERAGE(F12:F13)</f>
        <v>1</v>
      </c>
    </row>
    <row r="11" spans="1:6" ht="12.75">
      <c r="A11" s="13" t="s">
        <v>5</v>
      </c>
      <c r="B11" s="25"/>
      <c r="C11" s="20"/>
      <c r="D11" s="21"/>
      <c r="E11" s="20"/>
      <c r="F11" s="15"/>
    </row>
    <row r="12" spans="1:6" ht="31.5">
      <c r="A12" s="13" t="s">
        <v>47</v>
      </c>
      <c r="B12" s="68">
        <f>Исходные!C17/Исходные!C18</f>
        <v>15.063564131668558</v>
      </c>
      <c r="C12" s="152">
        <v>38</v>
      </c>
      <c r="D12" s="35">
        <f>IF(C12=0,IF(B12=0,100,120),B12/C12*100)</f>
        <v>39.64095824123305</v>
      </c>
      <c r="E12" s="34" t="s">
        <v>24</v>
      </c>
      <c r="F12" s="84">
        <f>IF(OR(AND(D12&lt;80,E12="прямая"),AND(D12&gt;120,E12="обратная")),3,IF(OR(AND(D12&gt;120,E12="прямая"),AND(D12&lt;80,E12="обратная")),1,2))</f>
        <v>1</v>
      </c>
    </row>
    <row r="13" spans="1:6" s="36" customFormat="1" ht="38.25">
      <c r="A13" s="33" t="s">
        <v>48</v>
      </c>
      <c r="B13" s="68">
        <f>Исходные!C19/Исходные!C20</f>
        <v>326.5247838616715</v>
      </c>
      <c r="C13" s="152">
        <v>479</v>
      </c>
      <c r="D13" s="35">
        <f>IF(C13=0,IF(B13=0,100,120),B13/C13*100)</f>
        <v>68.1680133322905</v>
      </c>
      <c r="E13" s="34" t="s">
        <v>24</v>
      </c>
      <c r="F13" s="84">
        <f>IF(OR(AND(D13&lt;80,E13="прямая"),AND(D13&gt;120,E13="обратная")),3,IF(OR(AND(D13&gt;120,E13="прямая"),AND(D13&lt;80,E13="обратная")),1,2))</f>
        <v>1</v>
      </c>
    </row>
    <row r="14" spans="1:6" ht="15.75">
      <c r="A14" s="13"/>
      <c r="B14" s="60"/>
      <c r="C14" s="34"/>
      <c r="D14" s="34"/>
      <c r="E14" s="34"/>
      <c r="F14" s="88"/>
    </row>
    <row r="15" spans="1:6" ht="25.5">
      <c r="A15" s="13" t="s">
        <v>49</v>
      </c>
      <c r="B15" s="60" t="s">
        <v>1</v>
      </c>
      <c r="C15" s="34" t="s">
        <v>1</v>
      </c>
      <c r="D15" s="34" t="s">
        <v>1</v>
      </c>
      <c r="E15" s="34" t="s">
        <v>1</v>
      </c>
      <c r="F15" s="84">
        <f>IF(B17="-",AVERAGE(F18,F21),AVERAGE(F17,F18,F21))</f>
        <v>0.4583333333333333</v>
      </c>
    </row>
    <row r="16" spans="1:6" ht="12.75">
      <c r="A16" s="13" t="s">
        <v>5</v>
      </c>
      <c r="B16" s="78"/>
      <c r="C16" s="79"/>
      <c r="D16" s="79"/>
      <c r="E16" s="79"/>
      <c r="F16" s="82"/>
    </row>
    <row r="17" spans="1:6" ht="38.25">
      <c r="A17" s="13" t="s">
        <v>50</v>
      </c>
      <c r="B17" s="86">
        <f>IF(Исходные!C21=0,"-",Исходные!C21/Исходные!C22)</f>
        <v>1.569767441860465</v>
      </c>
      <c r="C17" s="157">
        <v>24</v>
      </c>
      <c r="D17" s="35">
        <f>IF(C17=0,IF(B17=0,100,120),B17/C17*100)</f>
        <v>6.540697674418603</v>
      </c>
      <c r="E17" s="34" t="s">
        <v>24</v>
      </c>
      <c r="F17" s="84">
        <f>IF(OR(AND(D17&lt;80,E17="прямая"),AND(D17&gt;120,E17="обратная")),0.75,IF(OR(AND(D17&gt;120,E17="прямая"),AND(D17&lt;80,E17="обратная")),0.25,0.5))</f>
        <v>0.25</v>
      </c>
    </row>
    <row r="18" spans="1:6" ht="31.5">
      <c r="A18" s="13" t="s">
        <v>51</v>
      </c>
      <c r="B18" s="60" t="s">
        <v>1</v>
      </c>
      <c r="C18" s="34" t="s">
        <v>1</v>
      </c>
      <c r="D18" s="35" t="s">
        <v>1</v>
      </c>
      <c r="E18" s="34" t="s">
        <v>24</v>
      </c>
      <c r="F18" s="84">
        <f>AVERAGE(F19:F20)</f>
        <v>0.625</v>
      </c>
    </row>
    <row r="19" spans="1:6" ht="31.5">
      <c r="A19" s="13" t="s">
        <v>52</v>
      </c>
      <c r="B19" s="68">
        <f>Исходные!C23/Исходные!C24</f>
        <v>34.119368679129636</v>
      </c>
      <c r="C19" s="157">
        <v>33</v>
      </c>
      <c r="D19" s="35">
        <f>IF(C19=0,IF(B19=0,100,120),B19/C19*100)</f>
        <v>103.39202630039284</v>
      </c>
      <c r="E19" s="34" t="s">
        <v>24</v>
      </c>
      <c r="F19" s="84">
        <f>IF(OR(AND(D19&lt;80,E19="прямая"),AND(D19&gt;120,E19="обратная")),0.75,IF(OR(AND(D19&gt;120,E19="прямая"),AND(D19&lt;80,E19="обратная")),0.25,0.5))</f>
        <v>0.5</v>
      </c>
    </row>
    <row r="20" spans="1:6" ht="31.5">
      <c r="A20" s="13" t="s">
        <v>12</v>
      </c>
      <c r="B20" s="68">
        <f>Исходные!C25/Исходные!C26</f>
        <v>45.66553480475382</v>
      </c>
      <c r="C20" s="157">
        <v>34</v>
      </c>
      <c r="D20" s="35">
        <f>IF(C20=0,IF(B20=0,100,120),B20/C20*100)</f>
        <v>134.31039648457005</v>
      </c>
      <c r="E20" s="34" t="s">
        <v>24</v>
      </c>
      <c r="F20" s="84">
        <f>IF(OR(AND(D20&lt;80,E20="прямая"),AND(D20&gt;120,E20="обратная")),0.75,IF(OR(AND(D20&gt;120,E20="прямая"),AND(D20&lt;80,E20="обратная")),0.25,0.5))</f>
        <v>0.75</v>
      </c>
    </row>
    <row r="21" spans="1:6" ht="51">
      <c r="A21" s="13" t="s">
        <v>53</v>
      </c>
      <c r="B21" s="83">
        <f>Исходные!C27/(Исходные!C28+Исходные!C29)*100</f>
        <v>0</v>
      </c>
      <c r="C21" s="152">
        <v>0</v>
      </c>
      <c r="D21" s="35">
        <f>IF(C21=0,IF(B21=0,100,120),B21/C21*100)</f>
        <v>100</v>
      </c>
      <c r="E21" s="34" t="s">
        <v>24</v>
      </c>
      <c r="F21" s="84">
        <f>IF(OR(AND(D21&lt;80,E21="прямая"),AND(D21&gt;120,E21="обратная")),0.75,IF(OR(AND(D21&gt;120,E21="прямая"),AND(D21&lt;80,E21="обратная")),0.25,0.5))</f>
        <v>0.5</v>
      </c>
    </row>
    <row r="22" spans="1:6" ht="12.75">
      <c r="A22" s="13"/>
      <c r="B22" s="78"/>
      <c r="C22" s="79"/>
      <c r="D22" s="79"/>
      <c r="E22" s="79"/>
      <c r="F22" s="82"/>
    </row>
    <row r="23" spans="1:6" ht="25.5">
      <c r="A23" s="13" t="s">
        <v>13</v>
      </c>
      <c r="B23" s="60" t="s">
        <v>1</v>
      </c>
      <c r="C23" s="34" t="s">
        <v>1</v>
      </c>
      <c r="D23" s="34" t="s">
        <v>1</v>
      </c>
      <c r="E23" s="34" t="s">
        <v>1</v>
      </c>
      <c r="F23" s="84">
        <f>F25</f>
        <v>0.3</v>
      </c>
    </row>
    <row r="24" spans="1:6" ht="12.75">
      <c r="A24" s="13" t="s">
        <v>39</v>
      </c>
      <c r="B24" s="78"/>
      <c r="C24" s="79"/>
      <c r="D24" s="79"/>
      <c r="E24" s="79"/>
      <c r="F24" s="82"/>
    </row>
    <row r="25" spans="1:6" ht="76.5">
      <c r="A25" s="13" t="s">
        <v>54</v>
      </c>
      <c r="B25" s="86">
        <f>100*Исходные!C30/Исходные!C31</f>
        <v>0.02247191011235955</v>
      </c>
      <c r="C25" s="157">
        <v>0.0141</v>
      </c>
      <c r="D25" s="35">
        <f>IF(C25=0,IF(B25=0,100,120),B25/C25*100)</f>
        <v>159.3752490238266</v>
      </c>
      <c r="E25" s="34" t="s">
        <v>24</v>
      </c>
      <c r="F25" s="84">
        <f>IF(OR(AND(D25&lt;80,E25="прямая"),AND(D25&gt;120,E25="обратная")),0.3,IF(OR(AND(D25&gt;120,E25="прямая"),AND(D25&lt;80,E25="обратная")),0.1,0.2))</f>
        <v>0.3</v>
      </c>
    </row>
    <row r="26" spans="1:6" ht="25.5">
      <c r="A26" s="13" t="s">
        <v>55</v>
      </c>
      <c r="B26" s="60" t="s">
        <v>1</v>
      </c>
      <c r="C26" s="34" t="s">
        <v>1</v>
      </c>
      <c r="D26" s="34" t="s">
        <v>1</v>
      </c>
      <c r="E26" s="34" t="s">
        <v>1</v>
      </c>
      <c r="F26" s="84">
        <f>F27</f>
        <v>0.2</v>
      </c>
    </row>
    <row r="27" spans="1:6" ht="51">
      <c r="A27" s="13" t="s">
        <v>14</v>
      </c>
      <c r="B27" s="27">
        <f>100*Исходные!C32/Исходные!C33</f>
        <v>0</v>
      </c>
      <c r="C27" s="152">
        <v>0</v>
      </c>
      <c r="D27" s="35">
        <f>IF(C27=0,IF(B27=0,100,120),B27/C27*100)</f>
        <v>100</v>
      </c>
      <c r="E27" s="34" t="s">
        <v>24</v>
      </c>
      <c r="F27" s="84">
        <f>IF(OR(AND(D27&lt;80,E27="прямая"),AND(D27&gt;120,E27="обратная")),0.3,IF(OR(AND(D27&gt;120,E27="прямая"),AND(D27&lt;80,E27="обратная")),0.1,0.2))</f>
        <v>0.2</v>
      </c>
    </row>
    <row r="28" spans="1:6" ht="15.75">
      <c r="A28" s="13"/>
      <c r="B28" s="27"/>
      <c r="C28" s="34"/>
      <c r="D28" s="76"/>
      <c r="E28" s="34"/>
      <c r="F28" s="88"/>
    </row>
    <row r="29" spans="1:6" ht="25.5">
      <c r="A29" s="13" t="s">
        <v>15</v>
      </c>
      <c r="B29" s="60" t="s">
        <v>1</v>
      </c>
      <c r="C29" s="34" t="s">
        <v>1</v>
      </c>
      <c r="D29" s="34" t="s">
        <v>1</v>
      </c>
      <c r="E29" s="34" t="s">
        <v>1</v>
      </c>
      <c r="F29" s="84">
        <f>F30</f>
        <v>0.25</v>
      </c>
    </row>
    <row r="30" spans="1:6" ht="31.5">
      <c r="A30" s="13" t="s">
        <v>16</v>
      </c>
      <c r="B30" s="86">
        <f>100*Исходные!C34/Исходные!C35</f>
        <v>0.22915429935594236</v>
      </c>
      <c r="C30" s="158">
        <v>2.28</v>
      </c>
      <c r="D30" s="35">
        <f>IF(C30=0,IF(B30=0,100,120),B30/C30*100)</f>
        <v>10.050627164734314</v>
      </c>
      <c r="E30" s="34" t="s">
        <v>24</v>
      </c>
      <c r="F30" s="84">
        <f>IF(OR(AND(D30&lt;80,E30="прямая"),AND(D30&gt;120,E30="обратная")),0.75,IF(AND(D30&gt;80,D30&lt;120),0.5,0.25))</f>
        <v>0.25</v>
      </c>
    </row>
    <row r="31" spans="1:6" ht="15.75">
      <c r="A31" s="13"/>
      <c r="B31" s="27"/>
      <c r="C31" s="34"/>
      <c r="D31" s="76"/>
      <c r="E31" s="34"/>
      <c r="F31" s="88"/>
    </row>
    <row r="32" spans="1:6" ht="25.5">
      <c r="A32" s="13" t="s">
        <v>17</v>
      </c>
      <c r="B32" s="27" t="s">
        <v>1</v>
      </c>
      <c r="C32" s="34" t="s">
        <v>1</v>
      </c>
      <c r="D32" s="76" t="s">
        <v>1</v>
      </c>
      <c r="E32" s="34" t="s">
        <v>1</v>
      </c>
      <c r="F32" s="84">
        <f>AVERAGE(F34:F35)</f>
        <v>0.5</v>
      </c>
    </row>
    <row r="33" spans="1:6" ht="15.75">
      <c r="A33" s="13" t="s">
        <v>5</v>
      </c>
      <c r="B33" s="27"/>
      <c r="C33" s="34"/>
      <c r="D33" s="76"/>
      <c r="E33" s="34"/>
      <c r="F33" s="88"/>
    </row>
    <row r="34" spans="1:6" ht="38.25">
      <c r="A34" s="13" t="s">
        <v>56</v>
      </c>
      <c r="B34" s="159">
        <v>1</v>
      </c>
      <c r="C34" s="157">
        <v>1</v>
      </c>
      <c r="D34" s="35">
        <f>IF(C34=0,IF(B34=0,100,120),B34/C34*100)</f>
        <v>100</v>
      </c>
      <c r="E34" s="34" t="s">
        <v>23</v>
      </c>
      <c r="F34" s="84">
        <f>IF(OR(AND(D34&lt;80,E34="прямая"),AND(D34&gt;120,E34="обратная")),0.75,IF(OR(AND(D34&gt;120,E34="прямая"),AND(D34&lt;80,E34="обратная")),0.25,0.5))</f>
        <v>0.5</v>
      </c>
    </row>
    <row r="35" spans="1:6" ht="51">
      <c r="A35" s="13" t="s">
        <v>57</v>
      </c>
      <c r="B35" s="27">
        <f>100*Исходные!C36/Исходные!C37</f>
        <v>0</v>
      </c>
      <c r="C35" s="152">
        <v>0</v>
      </c>
      <c r="D35" s="35">
        <f>IF(C35=0,IF(B35=0,100,120),B35/C35*100)</f>
        <v>100</v>
      </c>
      <c r="E35" s="34" t="s">
        <v>24</v>
      </c>
      <c r="F35" s="84">
        <f>IF(OR(AND(D35&lt;80,E35="прямая"),AND(D35&gt;120,E35="обратная")),0.75,IF(OR(AND(D35&gt;120,E35="прямая"),AND(D35&lt;80,E35="обратная")),0.25,0.5))</f>
        <v>0.5</v>
      </c>
    </row>
    <row r="36" spans="1:6" ht="25.5">
      <c r="A36" s="13" t="s">
        <v>18</v>
      </c>
      <c r="B36" s="60" t="s">
        <v>1</v>
      </c>
      <c r="C36" s="34" t="s">
        <v>1</v>
      </c>
      <c r="D36" s="76" t="s">
        <v>1</v>
      </c>
      <c r="E36" s="34" t="s">
        <v>1</v>
      </c>
      <c r="F36" s="84">
        <f>F37</f>
        <v>0.2</v>
      </c>
    </row>
    <row r="37" spans="1:6" ht="38.25">
      <c r="A37" s="13" t="s">
        <v>58</v>
      </c>
      <c r="B37" s="27">
        <f>100*Исходные!C38/Исходные!C39</f>
        <v>0</v>
      </c>
      <c r="C37" s="157">
        <v>0</v>
      </c>
      <c r="D37" s="35">
        <f>IF(C37=0,IF(B37=0,100,120),B37/C37*100)</f>
        <v>100</v>
      </c>
      <c r="E37" s="34" t="s">
        <v>24</v>
      </c>
      <c r="F37" s="84">
        <f>IF(OR(AND(D37&lt;80,E37="прямая"),AND(D37&gt;120,E37="обратная")),0.3,IF(OR(AND(D37&gt;120,E37="прямая"),AND(D37&lt;80,E37="обратная")),0.1,0.2))</f>
        <v>0.2</v>
      </c>
    </row>
    <row r="38" spans="1:6" ht="16.5" thickBot="1">
      <c r="A38" s="13" t="s">
        <v>59</v>
      </c>
      <c r="B38" s="93" t="s">
        <v>1</v>
      </c>
      <c r="C38" s="94" t="s">
        <v>1</v>
      </c>
      <c r="D38" s="94" t="s">
        <v>1</v>
      </c>
      <c r="E38" s="94" t="s">
        <v>1</v>
      </c>
      <c r="F38" s="96">
        <f>ROUND(AVERAGE(F10,F15,F23,F26,F29,F32,F36),3)</f>
        <v>0.415</v>
      </c>
    </row>
  </sheetData>
  <sheetProtection selectLockedCells="1" selectUnlockedCells="1"/>
  <mergeCells count="6">
    <mergeCell ref="A6:A8"/>
    <mergeCell ref="B6:F6"/>
    <mergeCell ref="D7:D8"/>
    <mergeCell ref="E7:E8"/>
    <mergeCell ref="F7:F8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7"/>
  <sheetViews>
    <sheetView view="pageBreakPreview" zoomScaleNormal="70" zoomScaleSheetLayoutView="100" zoomScalePageLayoutView="0" workbookViewId="0" topLeftCell="A13">
      <selection activeCell="B30" sqref="B30"/>
    </sheetView>
  </sheetViews>
  <sheetFormatPr defaultColWidth="9.00390625" defaultRowHeight="12.75"/>
  <cols>
    <col min="1" max="1" width="78.125" style="10" customWidth="1"/>
    <col min="2" max="2" width="10.125" style="10" customWidth="1"/>
    <col min="3" max="3" width="8.25390625" style="10" customWidth="1"/>
    <col min="4" max="5" width="8.25390625" style="0" customWidth="1"/>
    <col min="6" max="6" width="11.00390625" style="0" customWidth="1"/>
  </cols>
  <sheetData>
    <row r="2" s="1" customFormat="1" ht="14.25">
      <c r="A2" s="29"/>
    </row>
    <row r="3" spans="1:7" s="1" customFormat="1" ht="12.75">
      <c r="A3" s="2"/>
      <c r="D3" s="66"/>
      <c r="E3" s="66"/>
      <c r="F3" s="66"/>
      <c r="G3" s="32"/>
    </row>
    <row r="4" s="1" customFormat="1" ht="12.75">
      <c r="A4" s="2"/>
    </row>
    <row r="5" s="1" customFormat="1" ht="13.5" thickBot="1">
      <c r="A5" s="2"/>
    </row>
    <row r="6" spans="1:6" ht="12.75">
      <c r="A6" s="203" t="s">
        <v>11</v>
      </c>
      <c r="B6" s="204" t="str">
        <f>ИНФ!B6</f>
        <v>Смоленскэнерго</v>
      </c>
      <c r="C6" s="205"/>
      <c r="D6" s="205"/>
      <c r="E6" s="205"/>
      <c r="F6" s="206"/>
    </row>
    <row r="7" spans="1:6" ht="12.75">
      <c r="A7" s="203"/>
      <c r="B7" s="207" t="s">
        <v>4</v>
      </c>
      <c r="C7" s="208"/>
      <c r="D7" s="209" t="s">
        <v>25</v>
      </c>
      <c r="E7" s="209" t="s">
        <v>26</v>
      </c>
      <c r="F7" s="202" t="s">
        <v>2</v>
      </c>
    </row>
    <row r="8" spans="1:6" ht="12.75">
      <c r="A8" s="203"/>
      <c r="B8" s="141" t="s">
        <v>44</v>
      </c>
      <c r="C8" s="142" t="s">
        <v>45</v>
      </c>
      <c r="D8" s="210"/>
      <c r="E8" s="209"/>
      <c r="F8" s="202"/>
    </row>
    <row r="9" spans="1:6" ht="16.5" thickBot="1">
      <c r="A9" s="143">
        <v>1</v>
      </c>
      <c r="B9" s="147">
        <v>2</v>
      </c>
      <c r="C9" s="148">
        <v>3</v>
      </c>
      <c r="D9" s="149">
        <v>4</v>
      </c>
      <c r="E9" s="149">
        <v>5</v>
      </c>
      <c r="F9" s="150">
        <v>6</v>
      </c>
    </row>
    <row r="10" spans="1:6" ht="38.25">
      <c r="A10" s="14" t="s">
        <v>60</v>
      </c>
      <c r="B10" s="43">
        <v>1</v>
      </c>
      <c r="C10" s="23">
        <v>1</v>
      </c>
      <c r="D10" s="28">
        <f>IF(C10=0,IF(B10=0,100,120),B10/C10*100)</f>
        <v>100</v>
      </c>
      <c r="E10" s="28" t="s">
        <v>23</v>
      </c>
      <c r="F10" s="6">
        <f>IF(OR(AND(D10&lt;80,E10="прямая"),AND(D10&gt;120,E10="обратная")),3,IF(OR(AND(D10&gt;120,E10="прямая"),AND(D10&lt;80,E10="обратная")),1,2))</f>
        <v>2</v>
      </c>
    </row>
    <row r="11" spans="1:6" ht="15.75">
      <c r="A11" s="14"/>
      <c r="B11" s="26"/>
      <c r="C11" s="19"/>
      <c r="D11" s="17"/>
      <c r="E11" s="16"/>
      <c r="F11" s="18"/>
    </row>
    <row r="12" spans="1:6" ht="15.75">
      <c r="A12" s="14" t="s">
        <v>19</v>
      </c>
      <c r="B12" s="60" t="s">
        <v>1</v>
      </c>
      <c r="C12" s="34" t="s">
        <v>1</v>
      </c>
      <c r="D12" s="76" t="s">
        <v>1</v>
      </c>
      <c r="E12" s="76" t="s">
        <v>1</v>
      </c>
      <c r="F12" s="77">
        <f>AVERAGE(F14:F19)</f>
        <v>1.1666666666666667</v>
      </c>
    </row>
    <row r="13" spans="1:6" ht="12.75">
      <c r="A13" s="14" t="s">
        <v>5</v>
      </c>
      <c r="B13" s="78"/>
      <c r="C13" s="79"/>
      <c r="D13" s="80"/>
      <c r="E13" s="81"/>
      <c r="F13" s="82"/>
    </row>
    <row r="14" spans="1:6" ht="38.25">
      <c r="A14" s="14" t="s">
        <v>61</v>
      </c>
      <c r="B14" s="83">
        <f>100*Исходные!C40/Исходные!C41</f>
        <v>0.7187402258350727</v>
      </c>
      <c r="C14" s="158">
        <v>9.69</v>
      </c>
      <c r="D14" s="35">
        <f aca="true" t="shared" si="0" ref="D14:D19">IF(C14=0,IF(B14=0,100,120),B14/C14*100)</f>
        <v>7.417339791899616</v>
      </c>
      <c r="E14" s="35" t="s">
        <v>24</v>
      </c>
      <c r="F14" s="84">
        <f aca="true" t="shared" si="1" ref="F14:F19">IF(OR(AND(D14&lt;80,E14="прямая"),AND(D14&gt;120,E14="обратная")),3,IF(OR(AND(D14&gt;120,E14="прямая"),AND(D14&lt;80,E14="обратная")),1,2))</f>
        <v>1</v>
      </c>
    </row>
    <row r="15" spans="1:6" ht="38.25">
      <c r="A15" s="14" t="s">
        <v>62</v>
      </c>
      <c r="B15" s="85">
        <f>100*Исходные!C42/Исходные!C43</f>
        <v>91.1190053285968</v>
      </c>
      <c r="C15" s="158">
        <v>100</v>
      </c>
      <c r="D15" s="35">
        <f t="shared" si="0"/>
        <v>91.1190053285968</v>
      </c>
      <c r="E15" s="35" t="s">
        <v>23</v>
      </c>
      <c r="F15" s="84">
        <f t="shared" si="1"/>
        <v>2</v>
      </c>
    </row>
    <row r="16" spans="1:6" ht="51">
      <c r="A16" s="14" t="s">
        <v>63</v>
      </c>
      <c r="B16" s="62">
        <f>100*Исходные!C44/Исходные!C45</f>
        <v>0.9746588693957114</v>
      </c>
      <c r="C16" s="158">
        <v>4.96</v>
      </c>
      <c r="D16" s="35">
        <f t="shared" si="0"/>
        <v>19.65038043136515</v>
      </c>
      <c r="E16" s="35" t="s">
        <v>24</v>
      </c>
      <c r="F16" s="84">
        <f t="shared" si="1"/>
        <v>1</v>
      </c>
    </row>
    <row r="17" spans="1:6" ht="51">
      <c r="A17" s="14" t="s">
        <v>64</v>
      </c>
      <c r="B17" s="27">
        <f>100*Исходные!C46/Исходные!C47</f>
        <v>0.0006383128115764412</v>
      </c>
      <c r="C17" s="160">
        <v>0.02</v>
      </c>
      <c r="D17" s="35">
        <f t="shared" si="0"/>
        <v>3.1915640578822053</v>
      </c>
      <c r="E17" s="35" t="s">
        <v>24</v>
      </c>
      <c r="F17" s="84">
        <f t="shared" si="1"/>
        <v>1</v>
      </c>
    </row>
    <row r="18" spans="1:6" ht="38.25">
      <c r="A18" s="14" t="s">
        <v>65</v>
      </c>
      <c r="B18" s="86">
        <f>100*Исходные!C48/Исходные!C49</f>
        <v>6.634623363525529</v>
      </c>
      <c r="C18" s="158">
        <v>0.194</v>
      </c>
      <c r="D18" s="35">
        <f t="shared" si="0"/>
        <v>3419.9089502708916</v>
      </c>
      <c r="E18" s="35" t="s">
        <v>23</v>
      </c>
      <c r="F18" s="84">
        <f t="shared" si="1"/>
        <v>1</v>
      </c>
    </row>
    <row r="19" spans="1:6" ht="25.5">
      <c r="A19" s="14" t="s">
        <v>66</v>
      </c>
      <c r="B19" s="27">
        <f>Исходные!C50</f>
        <v>15</v>
      </c>
      <c r="C19" s="152">
        <v>7</v>
      </c>
      <c r="D19" s="35">
        <f t="shared" si="0"/>
        <v>214.28571428571428</v>
      </c>
      <c r="E19" s="35" t="s">
        <v>23</v>
      </c>
      <c r="F19" s="84">
        <f t="shared" si="1"/>
        <v>1</v>
      </c>
    </row>
    <row r="20" spans="1:6" ht="15.75">
      <c r="A20" s="14"/>
      <c r="B20" s="60"/>
      <c r="C20" s="34"/>
      <c r="D20" s="80"/>
      <c r="E20" s="87"/>
      <c r="F20" s="88"/>
    </row>
    <row r="21" spans="1:6" ht="15.75">
      <c r="A21" s="14" t="s">
        <v>67</v>
      </c>
      <c r="B21" s="60" t="s">
        <v>1</v>
      </c>
      <c r="C21" s="34" t="s">
        <v>1</v>
      </c>
      <c r="D21" s="34" t="s">
        <v>1</v>
      </c>
      <c r="E21" s="34" t="s">
        <v>1</v>
      </c>
      <c r="F21" s="89">
        <f>AVERAGE(F23:F24)</f>
        <v>1.3333333333333335</v>
      </c>
    </row>
    <row r="22" spans="1:6" ht="15.75">
      <c r="A22" s="14" t="s">
        <v>5</v>
      </c>
      <c r="B22" s="60"/>
      <c r="C22" s="34"/>
      <c r="D22" s="80"/>
      <c r="E22" s="87"/>
      <c r="F22" s="88"/>
    </row>
    <row r="23" spans="1:6" ht="31.5">
      <c r="A23" s="12" t="s">
        <v>68</v>
      </c>
      <c r="B23" s="85">
        <f>(Исходные!C51+Исходные!C52)/(Исходные!C53+Исходные!C54)</f>
        <v>18.592665697070434</v>
      </c>
      <c r="C23" s="152">
        <v>24</v>
      </c>
      <c r="D23" s="35">
        <f>IF(C23=0,IF(B23=0,100,120),B23/C23*100)</f>
        <v>77.46944040446014</v>
      </c>
      <c r="E23" s="35" t="s">
        <v>24</v>
      </c>
      <c r="F23" s="84">
        <f>IF(OR(AND(D23&lt;80,E23="прямая"),AND(D23&gt;120,E23="обратная")),3,IF(OR(AND(D23&gt;120,E23="прямая"),AND(D23&lt;80,E23="обратная")),1,2))</f>
        <v>1</v>
      </c>
    </row>
    <row r="24" spans="1:6" ht="25.5">
      <c r="A24" s="14" t="s">
        <v>69</v>
      </c>
      <c r="B24" s="60" t="s">
        <v>1</v>
      </c>
      <c r="C24" s="34" t="s">
        <v>1</v>
      </c>
      <c r="D24" s="35" t="s">
        <v>1</v>
      </c>
      <c r="E24" s="35" t="s">
        <v>23</v>
      </c>
      <c r="F24" s="89">
        <f>AVERAGE(F25:F27)</f>
        <v>1.6666666666666667</v>
      </c>
    </row>
    <row r="25" spans="1:6" ht="15.75">
      <c r="A25" s="14" t="s">
        <v>20</v>
      </c>
      <c r="B25" s="86">
        <f>Исходные!$C$55*1000/Исходные!$C$58</f>
        <v>24.673477887295935</v>
      </c>
      <c r="C25" s="161">
        <v>1.47</v>
      </c>
      <c r="D25" s="35">
        <f>IF(C25=0,IF(B25=0,100,120),B25/C25*100)</f>
        <v>1678.4678834895192</v>
      </c>
      <c r="E25" s="35" t="s">
        <v>23</v>
      </c>
      <c r="F25" s="84">
        <f>IF(OR(AND(D25&lt;80,E25="прямая"),AND(D25&gt;120,E25="обратная")),3,IF(OR(AND(D25&gt;120,E25="прямая"),AND(D25&lt;80,E25="обратная")),1,2))</f>
        <v>1</v>
      </c>
    </row>
    <row r="26" spans="1:6" ht="15.75">
      <c r="A26" s="14" t="s">
        <v>21</v>
      </c>
      <c r="B26" s="90">
        <f>Исходные!C56*1000/Исходные!C58</f>
        <v>0.1350737840545398</v>
      </c>
      <c r="C26" s="161">
        <v>0.078</v>
      </c>
      <c r="D26" s="35">
        <f>IF(C26=0,IF(B26=0,100,120),B26/C26*100)</f>
        <v>173.17151801864077</v>
      </c>
      <c r="E26" s="35" t="s">
        <v>23</v>
      </c>
      <c r="F26" s="84">
        <f>IF(OR(AND(D26&lt;80,E26="прямая"),AND(D26&gt;120,E26="обратная")),3,IF(OR(AND(D26&gt;120,E26="прямая"),AND(D26&lt;80,E26="обратная")),1,2))</f>
        <v>1</v>
      </c>
    </row>
    <row r="27" spans="1:6" ht="15.75">
      <c r="A27" s="14" t="s">
        <v>70</v>
      </c>
      <c r="B27" s="27">
        <f>Исходные!C57*1000/Исходные!C58</f>
        <v>0</v>
      </c>
      <c r="C27" s="157">
        <v>0.078</v>
      </c>
      <c r="D27" s="35">
        <f>IF(C27=0,IF(B27=0,100,120),B27/C27*100)</f>
        <v>0</v>
      </c>
      <c r="E27" s="35" t="s">
        <v>23</v>
      </c>
      <c r="F27" s="84">
        <f>IF(OR(AND(D27&lt;80,E27="прямая"),AND(D27&gt;120,E27="обратная")),3,IF(OR(AND(D27&gt;120,E27="прямая"),AND(D27&lt;80,E27="обратная")),1,2))</f>
        <v>3</v>
      </c>
    </row>
    <row r="28" spans="1:6" ht="15.75">
      <c r="A28" s="14"/>
      <c r="B28" s="60"/>
      <c r="C28" s="34"/>
      <c r="D28" s="80"/>
      <c r="E28" s="87"/>
      <c r="F28" s="88"/>
    </row>
    <row r="29" spans="1:6" ht="15.75">
      <c r="A29" s="14" t="s">
        <v>22</v>
      </c>
      <c r="B29" s="60" t="s">
        <v>1</v>
      </c>
      <c r="C29" s="34" t="s">
        <v>1</v>
      </c>
      <c r="D29" s="34" t="s">
        <v>1</v>
      </c>
      <c r="E29" s="34" t="s">
        <v>1</v>
      </c>
      <c r="F29" s="84">
        <f>F30</f>
        <v>3</v>
      </c>
    </row>
    <row r="30" spans="1:6" ht="31.5">
      <c r="A30" s="14" t="s">
        <v>3</v>
      </c>
      <c r="B30" s="86">
        <f>Исходные!C59*1000/Исходные!C60</f>
        <v>46.29213483146067</v>
      </c>
      <c r="C30" s="158">
        <v>2.57</v>
      </c>
      <c r="D30" s="35">
        <f>IF(C30=0,IF(B30=0,100,120),B30/C30*100)</f>
        <v>1801.2503825471078</v>
      </c>
      <c r="E30" s="35" t="s">
        <v>24</v>
      </c>
      <c r="F30" s="84">
        <f>IF(OR(AND(D30&lt;80,E30="прямая"),AND(D30&gt;120,E30="обратная")),3,IF(OR(AND(D30&gt;120,E30="прямая"),AND(D30&lt;80,E30="обратная")),1,2))</f>
        <v>3</v>
      </c>
    </row>
    <row r="31" spans="1:6" ht="15.75">
      <c r="A31" s="14"/>
      <c r="B31" s="78"/>
      <c r="C31" s="79"/>
      <c r="D31" s="80"/>
      <c r="E31" s="87"/>
      <c r="F31" s="82"/>
    </row>
    <row r="32" spans="1:6" ht="38.25">
      <c r="A32" s="14" t="s">
        <v>0</v>
      </c>
      <c r="B32" s="60" t="s">
        <v>1</v>
      </c>
      <c r="C32" s="34" t="s">
        <v>1</v>
      </c>
      <c r="D32" s="34" t="s">
        <v>1</v>
      </c>
      <c r="E32" s="34" t="s">
        <v>1</v>
      </c>
      <c r="F32" s="84" t="str">
        <f>IF(B34="-","-",AVERAGE(F34:F35))</f>
        <v>-</v>
      </c>
    </row>
    <row r="33" spans="1:6" ht="15.75">
      <c r="A33" s="14" t="s">
        <v>5</v>
      </c>
      <c r="B33" s="60"/>
      <c r="C33" s="34"/>
      <c r="D33" s="91"/>
      <c r="E33" s="87"/>
      <c r="F33" s="88"/>
    </row>
    <row r="34" spans="1:6" ht="31.5">
      <c r="A34" s="14" t="s">
        <v>71</v>
      </c>
      <c r="B34" s="27" t="str">
        <f>IF(Исходные!C62=0,"-",Исходные!C61/Исходные!C62)</f>
        <v>-</v>
      </c>
      <c r="C34" s="157">
        <v>0.54</v>
      </c>
      <c r="D34" s="35" t="str">
        <f>IF(B34="-","-",IF(C34=0,IF(B34=0,100,120),B34/C34*100))</f>
        <v>-</v>
      </c>
      <c r="E34" s="35" t="s">
        <v>24</v>
      </c>
      <c r="F34" s="84" t="s">
        <v>1</v>
      </c>
    </row>
    <row r="35" spans="1:6" ht="51">
      <c r="A35" s="14" t="s">
        <v>72</v>
      </c>
      <c r="B35" s="27" t="str">
        <f>IF(Исходные!C63=0,"-",Исходные!C62*100/Исходные!C63)</f>
        <v>-</v>
      </c>
      <c r="C35" s="157">
        <v>92</v>
      </c>
      <c r="D35" s="35" t="str">
        <f>IF(B35="-","-",IF(C35=0,IF(B35=0,100,120),B35/C35*100))</f>
        <v>-</v>
      </c>
      <c r="E35" s="35" t="s">
        <v>23</v>
      </c>
      <c r="F35" s="84" t="s">
        <v>1</v>
      </c>
    </row>
    <row r="36" spans="1:6" ht="15.75">
      <c r="A36" s="14"/>
      <c r="B36" s="92"/>
      <c r="C36" s="87"/>
      <c r="D36" s="91"/>
      <c r="E36" s="87"/>
      <c r="F36" s="88"/>
    </row>
    <row r="37" spans="1:6" ht="16.5" thickBot="1">
      <c r="A37" s="14" t="s">
        <v>73</v>
      </c>
      <c r="B37" s="93" t="s">
        <v>1</v>
      </c>
      <c r="C37" s="94" t="s">
        <v>1</v>
      </c>
      <c r="D37" s="94" t="s">
        <v>1</v>
      </c>
      <c r="E37" s="94" t="s">
        <v>1</v>
      </c>
      <c r="F37" s="95">
        <f>IF(F32="-",AVERAGE(F10,F12,F21,F29),AVERAGE(F10,F12,F21,F29,F32))</f>
        <v>1.875</v>
      </c>
    </row>
  </sheetData>
  <sheetProtection selectLockedCells="1" selectUnlockedCells="1"/>
  <mergeCells count="6">
    <mergeCell ref="A6:A8"/>
    <mergeCell ref="B6:F6"/>
    <mergeCell ref="D7:D8"/>
    <mergeCell ref="E7:E8"/>
    <mergeCell ref="F7:F8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3"/>
  <sheetViews>
    <sheetView zoomScale="90" zoomScaleNormal="90" zoomScalePageLayoutView="0" workbookViewId="0" topLeftCell="A1">
      <pane xSplit="2" ySplit="2" topLeftCell="C4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" sqref="D1:O16384"/>
    </sheetView>
  </sheetViews>
  <sheetFormatPr defaultColWidth="9.00390625" defaultRowHeight="12.75"/>
  <cols>
    <col min="1" max="1" width="8.00390625" style="0" customWidth="1"/>
    <col min="2" max="2" width="57.25390625" style="0" customWidth="1"/>
    <col min="3" max="3" width="10.875" style="0" customWidth="1"/>
  </cols>
  <sheetData>
    <row r="1" spans="1:3" ht="12.75">
      <c r="A1" s="44" t="s">
        <v>136</v>
      </c>
      <c r="B1" s="44"/>
      <c r="C1" s="44"/>
    </row>
    <row r="2" spans="1:3" ht="12.75">
      <c r="A2" s="38"/>
      <c r="B2" s="38" t="s">
        <v>135</v>
      </c>
      <c r="C2" s="38" t="s">
        <v>74</v>
      </c>
    </row>
    <row r="3" spans="1:3" ht="25.5">
      <c r="A3" s="211" t="s">
        <v>154</v>
      </c>
      <c r="B3" s="40" t="s">
        <v>75</v>
      </c>
      <c r="C3" s="39">
        <v>35</v>
      </c>
    </row>
    <row r="4" spans="1:3" ht="12.75">
      <c r="A4" s="212"/>
      <c r="B4" s="40" t="s">
        <v>76</v>
      </c>
      <c r="C4" s="39">
        <v>71</v>
      </c>
    </row>
    <row r="5" spans="1:3" ht="25.5">
      <c r="A5" s="37" t="s">
        <v>155</v>
      </c>
      <c r="B5" s="40" t="s">
        <v>77</v>
      </c>
      <c r="C5" s="39">
        <v>15</v>
      </c>
    </row>
    <row r="6" spans="1:3" ht="25.5">
      <c r="A6" s="37" t="s">
        <v>156</v>
      </c>
      <c r="B6" s="40" t="s">
        <v>78</v>
      </c>
      <c r="C6" s="39">
        <v>46</v>
      </c>
    </row>
    <row r="7" spans="1:3" ht="25.5">
      <c r="A7" s="37" t="s">
        <v>157</v>
      </c>
      <c r="B7" s="40" t="s">
        <v>79</v>
      </c>
      <c r="C7" s="71">
        <v>46</v>
      </c>
    </row>
    <row r="8" spans="1:3" ht="51">
      <c r="A8" s="211" t="s">
        <v>158</v>
      </c>
      <c r="B8" s="40" t="s">
        <v>164</v>
      </c>
      <c r="C8" s="129">
        <v>342</v>
      </c>
    </row>
    <row r="9" spans="1:3" ht="12.75">
      <c r="A9" s="216"/>
      <c r="B9" s="120" t="s">
        <v>159</v>
      </c>
      <c r="C9" s="127">
        <v>156663</v>
      </c>
    </row>
    <row r="10" spans="1:3" ht="25.5">
      <c r="A10" s="216"/>
      <c r="B10" s="120" t="s">
        <v>171</v>
      </c>
      <c r="C10" s="127">
        <v>67915</v>
      </c>
    </row>
    <row r="11" spans="1:3" ht="25.5">
      <c r="A11" s="216"/>
      <c r="B11" s="168" t="s">
        <v>172</v>
      </c>
      <c r="C11" s="127">
        <v>88748</v>
      </c>
    </row>
    <row r="12" spans="1:3" ht="12.75">
      <c r="A12" s="212"/>
      <c r="B12" s="120" t="s">
        <v>173</v>
      </c>
      <c r="C12" s="127">
        <v>0</v>
      </c>
    </row>
    <row r="13" spans="1:3" ht="38.25">
      <c r="A13" s="211" t="s">
        <v>160</v>
      </c>
      <c r="B13" s="40" t="s">
        <v>134</v>
      </c>
      <c r="C13" s="41">
        <v>10344</v>
      </c>
    </row>
    <row r="14" spans="1:3" ht="12.75">
      <c r="A14" s="212"/>
      <c r="B14" s="61" t="s">
        <v>159</v>
      </c>
      <c r="C14" s="127">
        <v>156663</v>
      </c>
    </row>
    <row r="15" spans="1:3" ht="51">
      <c r="A15" s="211" t="s">
        <v>161</v>
      </c>
      <c r="B15" s="40" t="s">
        <v>80</v>
      </c>
      <c r="C15" s="41">
        <v>0</v>
      </c>
    </row>
    <row r="16" spans="1:3" ht="12.75">
      <c r="A16" s="212"/>
      <c r="B16" s="61" t="s">
        <v>159</v>
      </c>
      <c r="C16" s="41">
        <v>156663</v>
      </c>
    </row>
    <row r="17" spans="1:3" ht="38.25">
      <c r="A17" s="213" t="s">
        <v>85</v>
      </c>
      <c r="B17" s="40" t="s">
        <v>81</v>
      </c>
      <c r="C17" s="130">
        <v>66355</v>
      </c>
    </row>
    <row r="18" spans="1:3" ht="25.5">
      <c r="A18" s="215"/>
      <c r="B18" s="40" t="s">
        <v>82</v>
      </c>
      <c r="C18" s="131">
        <v>4405</v>
      </c>
    </row>
    <row r="19" spans="1:3" ht="38.25">
      <c r="A19" s="213" t="s">
        <v>84</v>
      </c>
      <c r="B19" s="40" t="s">
        <v>83</v>
      </c>
      <c r="C19" s="131">
        <v>1133041</v>
      </c>
    </row>
    <row r="20" spans="1:3" ht="25.5">
      <c r="A20" s="215"/>
      <c r="B20" s="40" t="s">
        <v>87</v>
      </c>
      <c r="C20" s="131">
        <v>3470</v>
      </c>
    </row>
    <row r="21" spans="1:3" ht="54" customHeight="1">
      <c r="A21" s="213" t="s">
        <v>86</v>
      </c>
      <c r="B21" s="40" t="s">
        <v>88</v>
      </c>
      <c r="C21" s="128">
        <v>135</v>
      </c>
    </row>
    <row r="22" spans="1:3" ht="25.5">
      <c r="A22" s="215"/>
      <c r="B22" s="40" t="s">
        <v>89</v>
      </c>
      <c r="C22" s="128">
        <v>86</v>
      </c>
    </row>
    <row r="23" spans="1:3" ht="38.25">
      <c r="A23" s="211" t="s">
        <v>90</v>
      </c>
      <c r="B23" s="40" t="s">
        <v>92</v>
      </c>
      <c r="C23" s="132">
        <v>222663</v>
      </c>
    </row>
    <row r="24" spans="1:3" ht="25.5">
      <c r="A24" s="212"/>
      <c r="B24" s="40" t="s">
        <v>91</v>
      </c>
      <c r="C24" s="132">
        <v>6526</v>
      </c>
    </row>
    <row r="25" spans="1:3" ht="38.25">
      <c r="A25" s="211" t="s">
        <v>95</v>
      </c>
      <c r="B25" s="40" t="s">
        <v>93</v>
      </c>
      <c r="C25" s="132">
        <v>53794</v>
      </c>
    </row>
    <row r="26" spans="1:3" ht="25.5">
      <c r="A26" s="212"/>
      <c r="B26" s="40" t="s">
        <v>94</v>
      </c>
      <c r="C26" s="132">
        <v>1178</v>
      </c>
    </row>
    <row r="27" spans="1:3" ht="38.25">
      <c r="A27" s="213" t="s">
        <v>98</v>
      </c>
      <c r="B27" s="40" t="s">
        <v>96</v>
      </c>
      <c r="C27" s="128">
        <v>0</v>
      </c>
    </row>
    <row r="28" spans="1:3" ht="25.5">
      <c r="A28" s="214"/>
      <c r="B28" s="40" t="s">
        <v>163</v>
      </c>
      <c r="C28" s="127">
        <v>87</v>
      </c>
    </row>
    <row r="29" spans="1:3" ht="12.75">
      <c r="A29" s="215"/>
      <c r="B29" s="40" t="s">
        <v>97</v>
      </c>
      <c r="C29" s="128">
        <v>100</v>
      </c>
    </row>
    <row r="30" spans="1:3" ht="89.25">
      <c r="A30" s="211" t="s">
        <v>101</v>
      </c>
      <c r="B30" s="40" t="s">
        <v>100</v>
      </c>
      <c r="C30" s="41">
        <v>1</v>
      </c>
    </row>
    <row r="31" spans="1:3" ht="25.5">
      <c r="A31" s="212"/>
      <c r="B31" s="61" t="s">
        <v>99</v>
      </c>
      <c r="C31" s="131">
        <v>4450</v>
      </c>
    </row>
    <row r="32" spans="1:3" ht="51">
      <c r="A32" s="211" t="s">
        <v>103</v>
      </c>
      <c r="B32" s="40" t="s">
        <v>102</v>
      </c>
      <c r="C32" s="41">
        <v>0</v>
      </c>
    </row>
    <row r="33" spans="1:3" ht="25.5">
      <c r="A33" s="212"/>
      <c r="B33" s="61" t="s">
        <v>99</v>
      </c>
      <c r="C33" s="127">
        <v>4450</v>
      </c>
    </row>
    <row r="34" spans="1:3" ht="25.5">
      <c r="A34" s="213" t="s">
        <v>105</v>
      </c>
      <c r="B34" s="168" t="s">
        <v>104</v>
      </c>
      <c r="C34" s="41">
        <v>359</v>
      </c>
    </row>
    <row r="35" spans="1:3" ht="12.75">
      <c r="A35" s="215"/>
      <c r="B35" s="61" t="s">
        <v>159</v>
      </c>
      <c r="C35" s="127">
        <v>156663</v>
      </c>
    </row>
    <row r="36" spans="1:3" ht="51">
      <c r="A36" s="211" t="s">
        <v>107</v>
      </c>
      <c r="B36" s="40" t="s">
        <v>106</v>
      </c>
      <c r="C36" s="41">
        <v>0</v>
      </c>
    </row>
    <row r="37" spans="1:3" ht="12.75">
      <c r="A37" s="212"/>
      <c r="B37" s="61" t="s">
        <v>159</v>
      </c>
      <c r="C37" s="127">
        <v>156663</v>
      </c>
    </row>
    <row r="38" spans="1:3" ht="38.25">
      <c r="A38" s="211" t="s">
        <v>109</v>
      </c>
      <c r="B38" s="40" t="s">
        <v>108</v>
      </c>
      <c r="C38" s="133">
        <v>0</v>
      </c>
    </row>
    <row r="39" spans="1:3" ht="12.75">
      <c r="A39" s="212"/>
      <c r="B39" s="61" t="s">
        <v>159</v>
      </c>
      <c r="C39" s="127">
        <v>156663</v>
      </c>
    </row>
    <row r="40" spans="1:3" ht="38.25">
      <c r="A40" s="211" t="s">
        <v>111</v>
      </c>
      <c r="B40" s="40" t="s">
        <v>110</v>
      </c>
      <c r="C40" s="128">
        <v>1126</v>
      </c>
    </row>
    <row r="41" spans="1:3" ht="12.75">
      <c r="A41" s="212"/>
      <c r="B41" s="61" t="s">
        <v>159</v>
      </c>
      <c r="C41" s="127">
        <v>156663</v>
      </c>
    </row>
    <row r="42" spans="1:3" ht="51">
      <c r="A42" s="211" t="s">
        <v>113</v>
      </c>
      <c r="B42" s="40" t="s">
        <v>112</v>
      </c>
      <c r="C42" s="172">
        <v>1026</v>
      </c>
    </row>
    <row r="43" spans="1:3" ht="38.25">
      <c r="A43" s="212"/>
      <c r="B43" s="61" t="s">
        <v>110</v>
      </c>
      <c r="C43" s="133">
        <v>1126</v>
      </c>
    </row>
    <row r="44" spans="1:3" ht="63.75">
      <c r="A44" s="211" t="s">
        <v>114</v>
      </c>
      <c r="B44" s="40" t="s">
        <v>165</v>
      </c>
      <c r="C44" s="133">
        <v>10</v>
      </c>
    </row>
    <row r="45" spans="1:3" ht="51">
      <c r="A45" s="212"/>
      <c r="B45" s="61" t="s">
        <v>112</v>
      </c>
      <c r="C45" s="127">
        <v>1026</v>
      </c>
    </row>
    <row r="46" spans="1:3" ht="51">
      <c r="A46" s="211" t="s">
        <v>116</v>
      </c>
      <c r="B46" s="40" t="s">
        <v>115</v>
      </c>
      <c r="C46" s="133">
        <v>1</v>
      </c>
    </row>
    <row r="47" spans="1:3" ht="12.75">
      <c r="A47" s="212"/>
      <c r="B47" s="61" t="s">
        <v>159</v>
      </c>
      <c r="C47" s="127">
        <v>156663</v>
      </c>
    </row>
    <row r="48" spans="1:3" ht="38.25">
      <c r="A48" s="211" t="s">
        <v>118</v>
      </c>
      <c r="B48" s="40" t="s">
        <v>117</v>
      </c>
      <c r="C48" s="133">
        <v>10394</v>
      </c>
    </row>
    <row r="49" spans="1:3" ht="12.75">
      <c r="A49" s="212"/>
      <c r="B49" s="61" t="s">
        <v>159</v>
      </c>
      <c r="C49" s="133">
        <v>156663</v>
      </c>
    </row>
    <row r="50" spans="1:3" ht="38.25">
      <c r="A50" s="41" t="s">
        <v>120</v>
      </c>
      <c r="B50" s="40" t="s">
        <v>119</v>
      </c>
      <c r="C50" s="133">
        <v>15</v>
      </c>
    </row>
    <row r="51" spans="1:3" ht="25.5">
      <c r="A51" s="211" t="s">
        <v>121</v>
      </c>
      <c r="B51" s="40" t="s">
        <v>174</v>
      </c>
      <c r="C51" s="132">
        <v>503616</v>
      </c>
    </row>
    <row r="52" spans="1:3" ht="25.5">
      <c r="A52" s="216"/>
      <c r="B52" s="40" t="s">
        <v>175</v>
      </c>
      <c r="C52" s="132">
        <v>33303</v>
      </c>
    </row>
    <row r="53" spans="1:3" ht="25.5">
      <c r="A53" s="217"/>
      <c r="B53" s="40" t="s">
        <v>177</v>
      </c>
      <c r="C53" s="132">
        <v>27206</v>
      </c>
    </row>
    <row r="54" spans="1:3" ht="25.5">
      <c r="A54" s="218"/>
      <c r="B54" s="40" t="s">
        <v>176</v>
      </c>
      <c r="C54" s="132">
        <v>1672</v>
      </c>
    </row>
    <row r="55" spans="1:3" ht="12.75">
      <c r="A55" s="211" t="s">
        <v>126</v>
      </c>
      <c r="B55" s="40" t="s">
        <v>122</v>
      </c>
      <c r="C55" s="134">
        <v>6576</v>
      </c>
    </row>
    <row r="56" spans="1:3" ht="25.5">
      <c r="A56" s="216"/>
      <c r="B56" s="40" t="s">
        <v>123</v>
      </c>
      <c r="C56" s="133">
        <v>36</v>
      </c>
    </row>
    <row r="57" spans="1:3" ht="25.5">
      <c r="A57" s="216"/>
      <c r="B57" s="40" t="s">
        <v>124</v>
      </c>
      <c r="C57" s="133">
        <v>0</v>
      </c>
    </row>
    <row r="58" spans="1:3" ht="12.75">
      <c r="A58" s="212"/>
      <c r="B58" s="40" t="s">
        <v>125</v>
      </c>
      <c r="C58" s="135">
        <v>266521</v>
      </c>
    </row>
    <row r="59" spans="1:3" ht="51">
      <c r="A59" s="211" t="s">
        <v>127</v>
      </c>
      <c r="B59" s="40" t="s">
        <v>162</v>
      </c>
      <c r="C59" s="41">
        <v>206</v>
      </c>
    </row>
    <row r="60" spans="1:3" ht="25.5">
      <c r="A60" s="212"/>
      <c r="B60" s="61" t="s">
        <v>99</v>
      </c>
      <c r="C60" s="129">
        <v>4450</v>
      </c>
    </row>
    <row r="61" spans="1:3" ht="38.25">
      <c r="A61" s="211" t="s">
        <v>130</v>
      </c>
      <c r="B61" s="40" t="s">
        <v>128</v>
      </c>
      <c r="C61" s="136">
        <v>0</v>
      </c>
    </row>
    <row r="62" spans="1:3" ht="25.5">
      <c r="A62" s="212"/>
      <c r="B62" s="40" t="s">
        <v>129</v>
      </c>
      <c r="C62" s="41">
        <v>0</v>
      </c>
    </row>
    <row r="63" spans="1:3" ht="25.5">
      <c r="A63" s="211" t="s">
        <v>131</v>
      </c>
      <c r="B63" s="40" t="s">
        <v>132</v>
      </c>
      <c r="C63" s="41">
        <v>0</v>
      </c>
    </row>
    <row r="64" spans="1:3" ht="25.5">
      <c r="A64" s="212"/>
      <c r="B64" s="40" t="s">
        <v>133</v>
      </c>
      <c r="C64" s="41">
        <v>0</v>
      </c>
    </row>
    <row r="66" ht="12.75">
      <c r="B66" s="124"/>
    </row>
    <row r="67" ht="12.75">
      <c r="B67" s="125"/>
    </row>
    <row r="83" ht="12.75">
      <c r="C83" s="126"/>
    </row>
  </sheetData>
  <sheetProtection/>
  <mergeCells count="25">
    <mergeCell ref="A3:A4"/>
    <mergeCell ref="A13:A14"/>
    <mergeCell ref="A15:A16"/>
    <mergeCell ref="A32:A33"/>
    <mergeCell ref="A19:A20"/>
    <mergeCell ref="A17:A18"/>
    <mergeCell ref="A21:A22"/>
    <mergeCell ref="A8:A12"/>
    <mergeCell ref="A63:A64"/>
    <mergeCell ref="A23:A24"/>
    <mergeCell ref="A25:A26"/>
    <mergeCell ref="A27:A29"/>
    <mergeCell ref="A30:A31"/>
    <mergeCell ref="A51:A54"/>
    <mergeCell ref="A55:A58"/>
    <mergeCell ref="A59:A60"/>
    <mergeCell ref="A46:A47"/>
    <mergeCell ref="A34:A35"/>
    <mergeCell ref="A48:A49"/>
    <mergeCell ref="A36:A37"/>
    <mergeCell ref="A40:A41"/>
    <mergeCell ref="A42:A43"/>
    <mergeCell ref="A44:A45"/>
    <mergeCell ref="A61:A62"/>
    <mergeCell ref="A38:A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07"/>
  <sheetViews>
    <sheetView zoomScalePageLayoutView="0" workbookViewId="0" topLeftCell="A94">
      <selection activeCell="D99" sqref="D99"/>
    </sheetView>
  </sheetViews>
  <sheetFormatPr defaultColWidth="9.00390625" defaultRowHeight="12.75" outlineLevelRow="1"/>
  <cols>
    <col min="1" max="1" width="29.625" style="0" customWidth="1"/>
    <col min="2" max="3" width="21.875" style="0" customWidth="1"/>
    <col min="4" max="4" width="35.125" style="0" customWidth="1"/>
    <col min="5" max="5" width="38.75390625" style="0" customWidth="1"/>
  </cols>
  <sheetData>
    <row r="2" spans="1:5" ht="15.75">
      <c r="A2" s="283" t="s">
        <v>212</v>
      </c>
      <c r="B2" s="283"/>
      <c r="C2" s="283"/>
      <c r="D2" s="283"/>
      <c r="E2" s="283"/>
    </row>
    <row r="3" spans="2:5" ht="12.75">
      <c r="B3" s="108"/>
      <c r="C3" s="109"/>
      <c r="E3" s="109"/>
    </row>
    <row r="5" spans="1:5" ht="12.75">
      <c r="A5" s="268" t="s">
        <v>166</v>
      </c>
      <c r="B5" s="268" t="s">
        <v>167</v>
      </c>
      <c r="C5" s="268" t="s">
        <v>168</v>
      </c>
      <c r="D5" s="268" t="s">
        <v>169</v>
      </c>
      <c r="E5" s="268" t="s">
        <v>170</v>
      </c>
    </row>
    <row r="6" spans="1:5" ht="12.75">
      <c r="A6" s="268"/>
      <c r="B6" s="268"/>
      <c r="C6" s="268"/>
      <c r="D6" s="268"/>
      <c r="E6" s="268"/>
    </row>
    <row r="7" spans="1:5" ht="12.75">
      <c r="A7" s="284" t="str">
        <f>Свод!B2</f>
        <v>Смоленскэнерго</v>
      </c>
      <c r="B7" s="284"/>
      <c r="C7" s="284"/>
      <c r="D7" s="284"/>
      <c r="E7" s="284"/>
    </row>
    <row r="8" spans="1:5" ht="12.75">
      <c r="A8" s="121" t="s">
        <v>179</v>
      </c>
      <c r="B8" s="121"/>
      <c r="C8" s="121"/>
      <c r="D8" s="121"/>
      <c r="E8" s="121"/>
    </row>
    <row r="9" spans="1:5" ht="90" customHeight="1" outlineLevel="1">
      <c r="A9" s="274" t="s">
        <v>28</v>
      </c>
      <c r="B9" s="237" t="s">
        <v>183</v>
      </c>
      <c r="C9" s="111" t="s">
        <v>189</v>
      </c>
      <c r="D9" s="277" t="s">
        <v>214</v>
      </c>
      <c r="E9" s="274" t="s">
        <v>184</v>
      </c>
    </row>
    <row r="10" spans="1:5" ht="90" customHeight="1" outlineLevel="1">
      <c r="A10" s="275"/>
      <c r="B10" s="238"/>
      <c r="C10" s="111" t="s">
        <v>221</v>
      </c>
      <c r="D10" s="278"/>
      <c r="E10" s="275"/>
    </row>
    <row r="11" spans="1:5" ht="90" customHeight="1" outlineLevel="1">
      <c r="A11" s="275"/>
      <c r="B11" s="238"/>
      <c r="C11" s="111" t="s">
        <v>244</v>
      </c>
      <c r="D11" s="278"/>
      <c r="E11" s="276"/>
    </row>
    <row r="12" spans="1:5" ht="90" customHeight="1" outlineLevel="1">
      <c r="A12" s="276"/>
      <c r="B12" s="239"/>
      <c r="C12" s="111" t="s">
        <v>268</v>
      </c>
      <c r="D12" s="279"/>
      <c r="E12" s="187" t="s">
        <v>269</v>
      </c>
    </row>
    <row r="13" spans="1:5" ht="37.5" customHeight="1" outlineLevel="1">
      <c r="A13" s="234" t="s">
        <v>185</v>
      </c>
      <c r="B13" s="237" t="s">
        <v>183</v>
      </c>
      <c r="C13" s="111" t="s">
        <v>189</v>
      </c>
      <c r="D13" s="277">
        <v>15</v>
      </c>
      <c r="E13" s="274" t="s">
        <v>186</v>
      </c>
    </row>
    <row r="14" spans="1:5" ht="30.75" customHeight="1" outlineLevel="1">
      <c r="A14" s="235"/>
      <c r="B14" s="238"/>
      <c r="C14" s="111" t="s">
        <v>221</v>
      </c>
      <c r="D14" s="278"/>
      <c r="E14" s="275"/>
    </row>
    <row r="15" spans="1:5" ht="30.75" customHeight="1" outlineLevel="1">
      <c r="A15" s="235"/>
      <c r="B15" s="238"/>
      <c r="C15" s="111" t="s">
        <v>244</v>
      </c>
      <c r="D15" s="278"/>
      <c r="E15" s="275"/>
    </row>
    <row r="16" spans="1:5" ht="30.75" customHeight="1" outlineLevel="1">
      <c r="A16" s="236"/>
      <c r="B16" s="239"/>
      <c r="C16" s="111" t="s">
        <v>268</v>
      </c>
      <c r="D16" s="279"/>
      <c r="E16" s="276"/>
    </row>
    <row r="17" spans="1:5" ht="42" customHeight="1" outlineLevel="1">
      <c r="A17" s="234" t="s">
        <v>140</v>
      </c>
      <c r="B17" s="237" t="s">
        <v>183</v>
      </c>
      <c r="C17" s="111" t="s">
        <v>189</v>
      </c>
      <c r="D17" s="277">
        <v>46</v>
      </c>
      <c r="E17" s="274" t="s">
        <v>187</v>
      </c>
    </row>
    <row r="18" spans="1:5" ht="39.75" customHeight="1" outlineLevel="1">
      <c r="A18" s="235"/>
      <c r="B18" s="238"/>
      <c r="C18" s="111" t="s">
        <v>221</v>
      </c>
      <c r="D18" s="278"/>
      <c r="E18" s="275"/>
    </row>
    <row r="19" spans="1:5" ht="39.75" customHeight="1" outlineLevel="1">
      <c r="A19" s="235"/>
      <c r="B19" s="238"/>
      <c r="C19" s="111" t="s">
        <v>244</v>
      </c>
      <c r="D19" s="278"/>
      <c r="E19" s="275"/>
    </row>
    <row r="20" spans="1:5" ht="39.75" customHeight="1" outlineLevel="1">
      <c r="A20" s="236"/>
      <c r="B20" s="239"/>
      <c r="C20" s="111" t="s">
        <v>268</v>
      </c>
      <c r="D20" s="279"/>
      <c r="E20" s="276"/>
    </row>
    <row r="21" spans="1:5" ht="84.75" customHeight="1" outlineLevel="1">
      <c r="A21" s="234" t="s">
        <v>141</v>
      </c>
      <c r="B21" s="237" t="s">
        <v>183</v>
      </c>
      <c r="C21" s="111" t="s">
        <v>189</v>
      </c>
      <c r="D21" s="277">
        <v>38</v>
      </c>
      <c r="E21" s="274" t="s">
        <v>188</v>
      </c>
    </row>
    <row r="22" spans="1:5" ht="84.75" customHeight="1" outlineLevel="1">
      <c r="A22" s="235"/>
      <c r="B22" s="238"/>
      <c r="C22" s="111" t="s">
        <v>221</v>
      </c>
      <c r="D22" s="278"/>
      <c r="E22" s="275"/>
    </row>
    <row r="23" spans="1:5" ht="84.75" customHeight="1" outlineLevel="1">
      <c r="A23" s="235"/>
      <c r="B23" s="238"/>
      <c r="C23" s="111" t="s">
        <v>244</v>
      </c>
      <c r="D23" s="279"/>
      <c r="E23" s="276"/>
    </row>
    <row r="24" spans="1:5" ht="84.75" customHeight="1" outlineLevel="1">
      <c r="A24" s="236"/>
      <c r="B24" s="239"/>
      <c r="C24" s="111" t="s">
        <v>268</v>
      </c>
      <c r="D24" s="188">
        <v>46</v>
      </c>
      <c r="E24" s="189" t="s">
        <v>270</v>
      </c>
    </row>
    <row r="25" spans="1:5" ht="120" customHeight="1" outlineLevel="1">
      <c r="A25" s="269" t="s">
        <v>190</v>
      </c>
      <c r="B25" s="280" t="s">
        <v>183</v>
      </c>
      <c r="C25" s="111" t="s">
        <v>189</v>
      </c>
      <c r="D25" s="243">
        <v>0</v>
      </c>
      <c r="E25" s="240" t="s">
        <v>192</v>
      </c>
    </row>
    <row r="26" spans="1:5" ht="80.25" customHeight="1" outlineLevel="1">
      <c r="A26" s="270"/>
      <c r="B26" s="281"/>
      <c r="C26" s="111" t="s">
        <v>221</v>
      </c>
      <c r="D26" s="244"/>
      <c r="E26" s="241"/>
    </row>
    <row r="27" spans="1:5" ht="78" customHeight="1" outlineLevel="1">
      <c r="A27" s="270"/>
      <c r="B27" s="281"/>
      <c r="C27" s="111" t="s">
        <v>244</v>
      </c>
      <c r="D27" s="244"/>
      <c r="E27" s="241"/>
    </row>
    <row r="28" spans="1:5" ht="78" customHeight="1" outlineLevel="1">
      <c r="A28" s="271"/>
      <c r="B28" s="282"/>
      <c r="C28" s="111" t="s">
        <v>268</v>
      </c>
      <c r="D28" s="245"/>
      <c r="E28" s="242"/>
    </row>
    <row r="29" spans="1:5" ht="105.75" customHeight="1" outlineLevel="1">
      <c r="A29" s="234" t="s">
        <v>10</v>
      </c>
      <c r="B29" s="237" t="s">
        <v>191</v>
      </c>
      <c r="C29" s="111" t="s">
        <v>189</v>
      </c>
      <c r="D29" s="163" t="s">
        <v>222</v>
      </c>
      <c r="E29" s="116" t="s">
        <v>194</v>
      </c>
    </row>
    <row r="30" spans="1:5" ht="105.75" customHeight="1" outlineLevel="1">
      <c r="A30" s="235"/>
      <c r="B30" s="238"/>
      <c r="C30" s="111" t="s">
        <v>221</v>
      </c>
      <c r="D30" s="163" t="s">
        <v>223</v>
      </c>
      <c r="E30" s="240" t="s">
        <v>271</v>
      </c>
    </row>
    <row r="31" spans="1:5" ht="105.75" customHeight="1" outlineLevel="1">
      <c r="A31" s="235"/>
      <c r="B31" s="238"/>
      <c r="C31" s="111" t="s">
        <v>244</v>
      </c>
      <c r="D31" s="163" t="s">
        <v>245</v>
      </c>
      <c r="E31" s="241"/>
    </row>
    <row r="32" spans="1:5" ht="105.75" customHeight="1" outlineLevel="1">
      <c r="A32" s="236"/>
      <c r="B32" s="239"/>
      <c r="C32" s="111" t="s">
        <v>268</v>
      </c>
      <c r="D32" s="163" t="s">
        <v>287</v>
      </c>
      <c r="E32" s="242"/>
    </row>
    <row r="33" spans="1:5" ht="105.75" customHeight="1" outlineLevel="1">
      <c r="A33" s="257" t="s">
        <v>41</v>
      </c>
      <c r="B33" s="280" t="s">
        <v>191</v>
      </c>
      <c r="C33" s="111" t="s">
        <v>189</v>
      </c>
      <c r="D33" s="164" t="s">
        <v>215</v>
      </c>
      <c r="E33" s="240" t="s">
        <v>193</v>
      </c>
    </row>
    <row r="34" spans="1:5" ht="105.75" customHeight="1" outlineLevel="1">
      <c r="A34" s="258"/>
      <c r="B34" s="281"/>
      <c r="C34" s="111" t="s">
        <v>221</v>
      </c>
      <c r="D34" s="164" t="s">
        <v>224</v>
      </c>
      <c r="E34" s="242"/>
    </row>
    <row r="35" spans="1:5" ht="105.75" customHeight="1" outlineLevel="1">
      <c r="A35" s="258"/>
      <c r="B35" s="281"/>
      <c r="C35" s="111" t="s">
        <v>244</v>
      </c>
      <c r="D35" s="164" t="s">
        <v>246</v>
      </c>
      <c r="E35" s="179" t="s">
        <v>247</v>
      </c>
    </row>
    <row r="36" spans="1:5" ht="105.75" customHeight="1" outlineLevel="1">
      <c r="A36" s="259"/>
      <c r="B36" s="282"/>
      <c r="C36" s="111" t="s">
        <v>268</v>
      </c>
      <c r="D36" s="164" t="s">
        <v>288</v>
      </c>
      <c r="E36" s="179" t="s">
        <v>272</v>
      </c>
    </row>
    <row r="37" spans="1:5" ht="12.75">
      <c r="A37" s="121" t="s">
        <v>178</v>
      </c>
      <c r="B37" s="121"/>
      <c r="C37" s="121"/>
      <c r="D37" s="121"/>
      <c r="E37" s="121"/>
    </row>
    <row r="38" spans="1:5" ht="127.5" customHeight="1" outlineLevel="1">
      <c r="A38" s="294" t="s">
        <v>47</v>
      </c>
      <c r="B38" s="280" t="s">
        <v>24</v>
      </c>
      <c r="C38" s="111" t="s">
        <v>189</v>
      </c>
      <c r="D38" s="169" t="s">
        <v>237</v>
      </c>
      <c r="E38" s="297" t="s">
        <v>240</v>
      </c>
    </row>
    <row r="39" spans="1:5" ht="127.5" customHeight="1" outlineLevel="1">
      <c r="A39" s="295"/>
      <c r="B39" s="281"/>
      <c r="C39" s="111" t="s">
        <v>221</v>
      </c>
      <c r="D39" s="169" t="s">
        <v>238</v>
      </c>
      <c r="E39" s="298"/>
    </row>
    <row r="40" spans="1:5" ht="127.5" customHeight="1" outlineLevel="1">
      <c r="A40" s="295"/>
      <c r="B40" s="281"/>
      <c r="C40" s="111" t="s">
        <v>244</v>
      </c>
      <c r="D40" s="169" t="s">
        <v>266</v>
      </c>
      <c r="E40" s="298"/>
    </row>
    <row r="41" spans="1:5" ht="127.5" customHeight="1" outlineLevel="1">
      <c r="A41" s="296"/>
      <c r="B41" s="282"/>
      <c r="C41" s="111" t="s">
        <v>268</v>
      </c>
      <c r="D41" s="169" t="s">
        <v>289</v>
      </c>
      <c r="E41" s="299"/>
    </row>
    <row r="42" spans="1:5" ht="140.25" outlineLevel="1">
      <c r="A42" s="257" t="s">
        <v>48</v>
      </c>
      <c r="B42" s="280" t="s">
        <v>24</v>
      </c>
      <c r="C42" s="115" t="s">
        <v>189</v>
      </c>
      <c r="D42" s="170" t="s">
        <v>195</v>
      </c>
      <c r="E42" s="272" t="s">
        <v>241</v>
      </c>
    </row>
    <row r="43" spans="1:5" ht="133.5" customHeight="1" outlineLevel="1">
      <c r="A43" s="258"/>
      <c r="B43" s="281"/>
      <c r="C43" s="111" t="s">
        <v>221</v>
      </c>
      <c r="D43" s="170" t="s">
        <v>239</v>
      </c>
      <c r="E43" s="273"/>
    </row>
    <row r="44" spans="1:5" ht="131.25" customHeight="1" outlineLevel="1">
      <c r="A44" s="258"/>
      <c r="B44" s="281"/>
      <c r="C44" s="181" t="s">
        <v>244</v>
      </c>
      <c r="D44" s="182" t="s">
        <v>267</v>
      </c>
      <c r="E44" s="180" t="s">
        <v>248</v>
      </c>
    </row>
    <row r="45" spans="1:5" ht="131.25" customHeight="1" outlineLevel="1">
      <c r="A45" s="259"/>
      <c r="B45" s="282"/>
      <c r="C45" s="181" t="s">
        <v>268</v>
      </c>
      <c r="D45" s="182" t="s">
        <v>290</v>
      </c>
      <c r="E45" s="180"/>
    </row>
    <row r="46" spans="1:5" ht="131.25" customHeight="1" outlineLevel="1">
      <c r="A46" s="190" t="s">
        <v>50</v>
      </c>
      <c r="B46" s="183" t="s">
        <v>24</v>
      </c>
      <c r="C46" s="111" t="s">
        <v>268</v>
      </c>
      <c r="D46" s="174" t="s">
        <v>273</v>
      </c>
      <c r="E46" s="184" t="s">
        <v>274</v>
      </c>
    </row>
    <row r="47" spans="1:5" ht="131.25" customHeight="1" outlineLevel="1">
      <c r="A47" s="300" t="s">
        <v>249</v>
      </c>
      <c r="B47" s="280" t="s">
        <v>24</v>
      </c>
      <c r="C47" s="181" t="s">
        <v>244</v>
      </c>
      <c r="D47" s="174" t="s">
        <v>250</v>
      </c>
      <c r="E47" s="302" t="s">
        <v>251</v>
      </c>
    </row>
    <row r="48" spans="1:5" ht="131.25" customHeight="1" outlineLevel="1">
      <c r="A48" s="301"/>
      <c r="B48" s="282"/>
      <c r="C48" s="111" t="s">
        <v>268</v>
      </c>
      <c r="D48" s="174" t="s">
        <v>275</v>
      </c>
      <c r="E48" s="303"/>
    </row>
    <row r="49" spans="1:5" ht="124.5" customHeight="1" outlineLevel="1">
      <c r="A49" s="287" t="s">
        <v>54</v>
      </c>
      <c r="B49" s="280" t="s">
        <v>191</v>
      </c>
      <c r="C49" s="111" t="s">
        <v>189</v>
      </c>
      <c r="D49" s="114" t="s">
        <v>196</v>
      </c>
      <c r="E49" s="290" t="s">
        <v>213</v>
      </c>
    </row>
    <row r="50" spans="1:5" ht="132" customHeight="1" outlineLevel="1">
      <c r="A50" s="288"/>
      <c r="B50" s="281"/>
      <c r="C50" s="111" t="s">
        <v>221</v>
      </c>
      <c r="D50" s="114" t="s">
        <v>242</v>
      </c>
      <c r="E50" s="291"/>
    </row>
    <row r="51" spans="1:5" ht="132" customHeight="1" outlineLevel="1">
      <c r="A51" s="288"/>
      <c r="B51" s="281"/>
      <c r="C51" s="181" t="s">
        <v>244</v>
      </c>
      <c r="D51" s="114" t="s">
        <v>252</v>
      </c>
      <c r="E51" s="291"/>
    </row>
    <row r="52" spans="1:5" ht="132" customHeight="1" outlineLevel="1">
      <c r="A52" s="289"/>
      <c r="B52" s="282"/>
      <c r="C52" s="111" t="s">
        <v>268</v>
      </c>
      <c r="D52" s="114" t="s">
        <v>291</v>
      </c>
      <c r="E52" s="292"/>
    </row>
    <row r="53" spans="1:5" ht="90" customHeight="1" outlineLevel="1">
      <c r="A53" s="285" t="s">
        <v>16</v>
      </c>
      <c r="B53" s="222" t="s">
        <v>191</v>
      </c>
      <c r="C53" s="165" t="s">
        <v>189</v>
      </c>
      <c r="D53" s="174" t="s">
        <v>216</v>
      </c>
      <c r="E53" s="174" t="s">
        <v>197</v>
      </c>
    </row>
    <row r="54" spans="1:5" ht="106.5" customHeight="1" outlineLevel="1">
      <c r="A54" s="293"/>
      <c r="B54" s="223"/>
      <c r="C54" s="111" t="s">
        <v>221</v>
      </c>
      <c r="D54" s="174" t="s">
        <v>225</v>
      </c>
      <c r="E54" s="285" t="s">
        <v>254</v>
      </c>
    </row>
    <row r="55" spans="1:5" ht="83.25" customHeight="1" outlineLevel="1">
      <c r="A55" s="293"/>
      <c r="B55" s="223"/>
      <c r="C55" s="181" t="s">
        <v>244</v>
      </c>
      <c r="D55" s="174" t="s">
        <v>253</v>
      </c>
      <c r="E55" s="286"/>
    </row>
    <row r="56" spans="1:5" ht="83.25" customHeight="1" outlineLevel="1">
      <c r="A56" s="286"/>
      <c r="B56" s="224"/>
      <c r="C56" s="111" t="s">
        <v>268</v>
      </c>
      <c r="D56" s="174" t="s">
        <v>292</v>
      </c>
      <c r="E56" s="171" t="s">
        <v>276</v>
      </c>
    </row>
    <row r="57" spans="1:5" ht="12.75">
      <c r="A57" s="121" t="s">
        <v>180</v>
      </c>
      <c r="B57" s="121"/>
      <c r="C57" s="121"/>
      <c r="D57" s="121"/>
      <c r="E57" s="121"/>
    </row>
    <row r="58" spans="1:5" ht="102" outlineLevel="1">
      <c r="A58" s="257" t="s">
        <v>61</v>
      </c>
      <c r="B58" s="243" t="s">
        <v>191</v>
      </c>
      <c r="C58" s="111" t="s">
        <v>189</v>
      </c>
      <c r="D58" s="112" t="s">
        <v>217</v>
      </c>
      <c r="E58" s="112" t="s">
        <v>198</v>
      </c>
    </row>
    <row r="59" spans="1:5" ht="120" customHeight="1" outlineLevel="1">
      <c r="A59" s="258"/>
      <c r="B59" s="244"/>
      <c r="C59" s="111" t="s">
        <v>221</v>
      </c>
      <c r="D59" s="112" t="s">
        <v>226</v>
      </c>
      <c r="E59" s="112" t="s">
        <v>198</v>
      </c>
    </row>
    <row r="60" spans="1:5" ht="120" customHeight="1" outlineLevel="1">
      <c r="A60" s="258"/>
      <c r="B60" s="244"/>
      <c r="C60" s="181" t="s">
        <v>244</v>
      </c>
      <c r="D60" s="112" t="s">
        <v>255</v>
      </c>
      <c r="E60" s="260" t="s">
        <v>256</v>
      </c>
    </row>
    <row r="61" spans="1:5" ht="120" customHeight="1" outlineLevel="1">
      <c r="A61" s="259"/>
      <c r="B61" s="245"/>
      <c r="C61" s="111" t="s">
        <v>268</v>
      </c>
      <c r="D61" s="112" t="s">
        <v>293</v>
      </c>
      <c r="E61" s="261"/>
    </row>
    <row r="62" spans="1:5" ht="165.75" customHeight="1" outlineLevel="1">
      <c r="A62" s="240" t="s">
        <v>62</v>
      </c>
      <c r="B62" s="243" t="s">
        <v>23</v>
      </c>
      <c r="C62" s="111" t="s">
        <v>189</v>
      </c>
      <c r="D62" s="170" t="s">
        <v>204</v>
      </c>
      <c r="E62" s="255" t="s">
        <v>228</v>
      </c>
    </row>
    <row r="63" spans="1:5" ht="165.75" customHeight="1" outlineLevel="1">
      <c r="A63" s="242"/>
      <c r="B63" s="245"/>
      <c r="C63" s="111" t="s">
        <v>221</v>
      </c>
      <c r="D63" s="170" t="s">
        <v>227</v>
      </c>
      <c r="E63" s="256"/>
    </row>
    <row r="64" spans="1:5" ht="165.75" customHeight="1" outlineLevel="1">
      <c r="A64" s="262" t="s">
        <v>199</v>
      </c>
      <c r="B64" s="243" t="s">
        <v>24</v>
      </c>
      <c r="C64" s="111" t="s">
        <v>189</v>
      </c>
      <c r="D64" s="123" t="s">
        <v>205</v>
      </c>
      <c r="E64" s="265" t="s">
        <v>206</v>
      </c>
    </row>
    <row r="65" spans="1:5" ht="165.75" customHeight="1" outlineLevel="1">
      <c r="A65" s="263"/>
      <c r="B65" s="244"/>
      <c r="C65" s="111" t="s">
        <v>221</v>
      </c>
      <c r="D65" s="123" t="s">
        <v>229</v>
      </c>
      <c r="E65" s="266"/>
    </row>
    <row r="66" spans="1:5" ht="165.75" customHeight="1" outlineLevel="1">
      <c r="A66" s="263"/>
      <c r="B66" s="244"/>
      <c r="C66" s="181" t="s">
        <v>244</v>
      </c>
      <c r="D66" s="123" t="s">
        <v>257</v>
      </c>
      <c r="E66" s="266"/>
    </row>
    <row r="67" spans="1:5" ht="165.75" customHeight="1" outlineLevel="1">
      <c r="A67" s="264"/>
      <c r="B67" s="245"/>
      <c r="C67" s="111" t="s">
        <v>268</v>
      </c>
      <c r="D67" s="123" t="s">
        <v>277</v>
      </c>
      <c r="E67" s="267"/>
    </row>
    <row r="68" spans="1:5" ht="89.25" customHeight="1" outlineLevel="1">
      <c r="A68" s="240" t="s">
        <v>200</v>
      </c>
      <c r="B68" s="243" t="s">
        <v>24</v>
      </c>
      <c r="C68" s="111" t="s">
        <v>189</v>
      </c>
      <c r="D68" s="113" t="s">
        <v>218</v>
      </c>
      <c r="E68" s="255" t="s">
        <v>231</v>
      </c>
    </row>
    <row r="69" spans="1:5" ht="89.25" customHeight="1" outlineLevel="1">
      <c r="A69" s="241"/>
      <c r="B69" s="244"/>
      <c r="C69" s="111" t="s">
        <v>221</v>
      </c>
      <c r="D69" s="113" t="s">
        <v>230</v>
      </c>
      <c r="E69" s="256"/>
    </row>
    <row r="70" spans="1:5" ht="89.25" customHeight="1" outlineLevel="1">
      <c r="A70" s="241"/>
      <c r="B70" s="244"/>
      <c r="C70" s="181" t="s">
        <v>244</v>
      </c>
      <c r="D70" s="113" t="s">
        <v>258</v>
      </c>
      <c r="E70" s="255" t="s">
        <v>259</v>
      </c>
    </row>
    <row r="71" spans="1:5" ht="89.25" customHeight="1" outlineLevel="1">
      <c r="A71" s="242"/>
      <c r="B71" s="245"/>
      <c r="C71" s="111" t="s">
        <v>268</v>
      </c>
      <c r="D71" s="113" t="s">
        <v>294</v>
      </c>
      <c r="E71" s="256"/>
    </row>
    <row r="72" spans="1:5" ht="101.25" customHeight="1" outlineLevel="1">
      <c r="A72" s="240" t="s">
        <v>65</v>
      </c>
      <c r="B72" s="243" t="s">
        <v>23</v>
      </c>
      <c r="C72" s="111" t="s">
        <v>189</v>
      </c>
      <c r="D72" s="116" t="s">
        <v>219</v>
      </c>
      <c r="E72" s="110" t="s">
        <v>201</v>
      </c>
    </row>
    <row r="73" spans="1:5" ht="84" customHeight="1" outlineLevel="1">
      <c r="A73" s="241"/>
      <c r="B73" s="244"/>
      <c r="C73" s="111" t="s">
        <v>221</v>
      </c>
      <c r="D73" s="116" t="s">
        <v>232</v>
      </c>
      <c r="E73" s="110" t="s">
        <v>233</v>
      </c>
    </row>
    <row r="74" spans="1:5" ht="88.5" customHeight="1" outlineLevel="1">
      <c r="A74" s="241"/>
      <c r="B74" s="244"/>
      <c r="C74" s="181" t="s">
        <v>244</v>
      </c>
      <c r="D74" s="116" t="s">
        <v>260</v>
      </c>
      <c r="E74" s="185" t="s">
        <v>261</v>
      </c>
    </row>
    <row r="75" spans="1:5" ht="91.5" customHeight="1" outlineLevel="1">
      <c r="A75" s="242"/>
      <c r="B75" s="245"/>
      <c r="C75" s="111" t="s">
        <v>268</v>
      </c>
      <c r="D75" s="116" t="s">
        <v>295</v>
      </c>
      <c r="E75" s="110" t="s">
        <v>233</v>
      </c>
    </row>
    <row r="76" spans="1:5" ht="93.75" customHeight="1" outlineLevel="1">
      <c r="A76" s="228" t="s">
        <v>66</v>
      </c>
      <c r="B76" s="243" t="s">
        <v>23</v>
      </c>
      <c r="C76" s="111" t="s">
        <v>189</v>
      </c>
      <c r="D76" s="111">
        <v>1</v>
      </c>
      <c r="E76" s="225" t="s">
        <v>278</v>
      </c>
    </row>
    <row r="77" spans="1:5" ht="56.25" customHeight="1" outlineLevel="1">
      <c r="A77" s="229"/>
      <c r="B77" s="244"/>
      <c r="C77" s="111" t="s">
        <v>221</v>
      </c>
      <c r="D77" s="111">
        <v>6</v>
      </c>
      <c r="E77" s="226"/>
    </row>
    <row r="78" spans="1:5" ht="56.25" customHeight="1" outlineLevel="1">
      <c r="A78" s="229"/>
      <c r="B78" s="244"/>
      <c r="C78" s="181" t="s">
        <v>244</v>
      </c>
      <c r="D78" s="111">
        <v>12</v>
      </c>
      <c r="E78" s="226"/>
    </row>
    <row r="79" spans="1:5" ht="56.25" customHeight="1" outlineLevel="1">
      <c r="A79" s="230"/>
      <c r="B79" s="245"/>
      <c r="C79" s="111" t="s">
        <v>268</v>
      </c>
      <c r="D79" s="111">
        <v>15</v>
      </c>
      <c r="E79" s="227"/>
    </row>
    <row r="80" spans="1:5" ht="94.5" customHeight="1" outlineLevel="1">
      <c r="A80" s="228" t="s">
        <v>68</v>
      </c>
      <c r="B80" s="231" t="s">
        <v>191</v>
      </c>
      <c r="C80" s="111" t="s">
        <v>189</v>
      </c>
      <c r="D80" s="114">
        <v>12</v>
      </c>
      <c r="E80" s="171" t="s">
        <v>208</v>
      </c>
    </row>
    <row r="81" spans="1:5" ht="112.5" customHeight="1" outlineLevel="1">
      <c r="A81" s="229"/>
      <c r="B81" s="232"/>
      <c r="C81" s="111" t="s">
        <v>221</v>
      </c>
      <c r="D81" s="114">
        <v>14</v>
      </c>
      <c r="E81" s="219" t="s">
        <v>279</v>
      </c>
    </row>
    <row r="82" spans="1:5" ht="112.5" customHeight="1" outlineLevel="1">
      <c r="A82" s="229"/>
      <c r="B82" s="232"/>
      <c r="C82" s="181" t="s">
        <v>244</v>
      </c>
      <c r="D82" s="114">
        <v>16</v>
      </c>
      <c r="E82" s="220"/>
    </row>
    <row r="83" spans="1:5" ht="112.5" customHeight="1" outlineLevel="1">
      <c r="A83" s="230"/>
      <c r="B83" s="233"/>
      <c r="C83" s="111" t="s">
        <v>268</v>
      </c>
      <c r="D83" s="114">
        <v>19</v>
      </c>
      <c r="E83" s="221"/>
    </row>
    <row r="84" spans="1:5" ht="76.5" customHeight="1" outlineLevel="1">
      <c r="A84" s="228" t="s">
        <v>146</v>
      </c>
      <c r="B84" s="231" t="s">
        <v>183</v>
      </c>
      <c r="C84" s="111" t="s">
        <v>189</v>
      </c>
      <c r="D84" s="117" t="s">
        <v>209</v>
      </c>
      <c r="E84" s="246" t="s">
        <v>207</v>
      </c>
    </row>
    <row r="85" spans="1:5" ht="76.5" customHeight="1" outlineLevel="1">
      <c r="A85" s="229"/>
      <c r="B85" s="232"/>
      <c r="C85" s="111" t="s">
        <v>221</v>
      </c>
      <c r="D85" s="117" t="s">
        <v>234</v>
      </c>
      <c r="E85" s="247"/>
    </row>
    <row r="86" spans="1:5" ht="76.5" customHeight="1" outlineLevel="1">
      <c r="A86" s="229"/>
      <c r="B86" s="232"/>
      <c r="C86" s="181" t="s">
        <v>244</v>
      </c>
      <c r="D86" s="117" t="s">
        <v>262</v>
      </c>
      <c r="E86" s="247"/>
    </row>
    <row r="87" spans="1:5" ht="76.5" customHeight="1" outlineLevel="1">
      <c r="A87" s="230"/>
      <c r="B87" s="233"/>
      <c r="C87" s="111" t="s">
        <v>268</v>
      </c>
      <c r="D87" s="117" t="s">
        <v>280</v>
      </c>
      <c r="E87" s="248"/>
    </row>
    <row r="88" spans="1:5" ht="76.5" customHeight="1" outlineLevel="1">
      <c r="A88" s="228" t="s">
        <v>147</v>
      </c>
      <c r="B88" s="231" t="s">
        <v>23</v>
      </c>
      <c r="C88" s="111" t="s">
        <v>189</v>
      </c>
      <c r="D88" s="117" t="s">
        <v>220</v>
      </c>
      <c r="E88" s="246" t="s">
        <v>236</v>
      </c>
    </row>
    <row r="89" spans="1:5" ht="55.5" customHeight="1" outlineLevel="1">
      <c r="A89" s="229"/>
      <c r="B89" s="232"/>
      <c r="C89" s="111" t="s">
        <v>221</v>
      </c>
      <c r="D89" s="117" t="s">
        <v>283</v>
      </c>
      <c r="E89" s="247"/>
    </row>
    <row r="90" spans="1:5" ht="58.5" customHeight="1" outlineLevel="1">
      <c r="A90" s="229"/>
      <c r="B90" s="232"/>
      <c r="C90" s="181" t="s">
        <v>244</v>
      </c>
      <c r="D90" s="117" t="s">
        <v>284</v>
      </c>
      <c r="E90" s="247"/>
    </row>
    <row r="91" spans="1:5" ht="56.25" customHeight="1" outlineLevel="1">
      <c r="A91" s="230"/>
      <c r="B91" s="233"/>
      <c r="C91" s="111" t="s">
        <v>268</v>
      </c>
      <c r="D91" s="117" t="s">
        <v>285</v>
      </c>
      <c r="E91" s="248"/>
    </row>
    <row r="92" spans="1:5" ht="38.25" customHeight="1" outlineLevel="1">
      <c r="A92" s="228" t="s">
        <v>148</v>
      </c>
      <c r="B92" s="231" t="s">
        <v>183</v>
      </c>
      <c r="C92" s="111" t="s">
        <v>189</v>
      </c>
      <c r="D92" s="249" t="s">
        <v>202</v>
      </c>
      <c r="E92" s="249" t="s">
        <v>202</v>
      </c>
    </row>
    <row r="93" spans="1:5" ht="12.75" outlineLevel="1">
      <c r="A93" s="229"/>
      <c r="B93" s="232"/>
      <c r="C93" s="111" t="s">
        <v>221</v>
      </c>
      <c r="D93" s="250"/>
      <c r="E93" s="250"/>
    </row>
    <row r="94" spans="1:5" ht="12.75" outlineLevel="1">
      <c r="A94" s="229"/>
      <c r="B94" s="232"/>
      <c r="C94" s="181" t="s">
        <v>244</v>
      </c>
      <c r="D94" s="250"/>
      <c r="E94" s="250"/>
    </row>
    <row r="95" spans="1:5" ht="12.75" outlineLevel="1">
      <c r="A95" s="230"/>
      <c r="B95" s="233"/>
      <c r="C95" s="111" t="s">
        <v>268</v>
      </c>
      <c r="D95" s="251"/>
      <c r="E95" s="251"/>
    </row>
    <row r="96" spans="1:5" ht="123.75" customHeight="1" outlineLevel="1">
      <c r="A96" s="240" t="s">
        <v>3</v>
      </c>
      <c r="B96" s="243" t="s">
        <v>24</v>
      </c>
      <c r="C96" s="111" t="s">
        <v>189</v>
      </c>
      <c r="D96" s="112" t="s">
        <v>210</v>
      </c>
      <c r="E96" s="252" t="s">
        <v>211</v>
      </c>
    </row>
    <row r="97" spans="1:5" ht="123.75" customHeight="1" outlineLevel="1">
      <c r="A97" s="241"/>
      <c r="B97" s="244"/>
      <c r="C97" s="111" t="s">
        <v>221</v>
      </c>
      <c r="D97" s="112" t="s">
        <v>243</v>
      </c>
      <c r="E97" s="253"/>
    </row>
    <row r="98" spans="1:5" ht="123.75" customHeight="1" outlineLevel="1">
      <c r="A98" s="241"/>
      <c r="B98" s="244"/>
      <c r="C98" s="181" t="s">
        <v>244</v>
      </c>
      <c r="D98" s="112" t="s">
        <v>263</v>
      </c>
      <c r="E98" s="253"/>
    </row>
    <row r="99" spans="1:5" ht="123.75" customHeight="1" outlineLevel="1">
      <c r="A99" s="242"/>
      <c r="B99" s="245"/>
      <c r="C99" s="111" t="s">
        <v>268</v>
      </c>
      <c r="D99" s="112" t="s">
        <v>296</v>
      </c>
      <c r="E99" s="254"/>
    </row>
    <row r="100" spans="1:5" ht="38.25" customHeight="1" outlineLevel="1">
      <c r="A100" s="228" t="s">
        <v>71</v>
      </c>
      <c r="B100" s="231" t="s">
        <v>24</v>
      </c>
      <c r="C100" s="111" t="s">
        <v>189</v>
      </c>
      <c r="D100" s="122" t="s">
        <v>1</v>
      </c>
      <c r="E100" s="112" t="s">
        <v>203</v>
      </c>
    </row>
    <row r="101" spans="1:5" ht="27" customHeight="1" outlineLevel="1">
      <c r="A101" s="229"/>
      <c r="B101" s="232"/>
      <c r="C101" s="111" t="s">
        <v>221</v>
      </c>
      <c r="D101" s="122" t="s">
        <v>1</v>
      </c>
      <c r="E101" s="112" t="s">
        <v>235</v>
      </c>
    </row>
    <row r="102" spans="1:5" ht="28.5" customHeight="1" outlineLevel="1">
      <c r="A102" s="229"/>
      <c r="B102" s="232"/>
      <c r="C102" s="181" t="s">
        <v>244</v>
      </c>
      <c r="D102" s="186" t="s">
        <v>1</v>
      </c>
      <c r="E102" s="112" t="s">
        <v>264</v>
      </c>
    </row>
    <row r="103" spans="1:5" ht="33.75" customHeight="1" outlineLevel="1">
      <c r="A103" s="230"/>
      <c r="B103" s="233"/>
      <c r="C103" s="111" t="s">
        <v>268</v>
      </c>
      <c r="D103" s="186"/>
      <c r="E103" s="112" t="s">
        <v>281</v>
      </c>
    </row>
    <row r="104" spans="1:5" ht="90" customHeight="1">
      <c r="A104" s="219" t="s">
        <v>72</v>
      </c>
      <c r="B104" s="222" t="s">
        <v>183</v>
      </c>
      <c r="C104" s="165" t="s">
        <v>189</v>
      </c>
      <c r="D104" s="166" t="s">
        <v>1</v>
      </c>
      <c r="E104" s="167" t="s">
        <v>203</v>
      </c>
    </row>
    <row r="105" spans="1:5" ht="25.5">
      <c r="A105" s="220"/>
      <c r="B105" s="223"/>
      <c r="C105" s="111" t="s">
        <v>221</v>
      </c>
      <c r="D105" s="173" t="s">
        <v>1</v>
      </c>
      <c r="E105" s="112" t="s">
        <v>235</v>
      </c>
    </row>
    <row r="106" spans="1:5" ht="25.5">
      <c r="A106" s="220"/>
      <c r="B106" s="223"/>
      <c r="C106" s="111" t="s">
        <v>244</v>
      </c>
      <c r="D106" s="173" t="s">
        <v>1</v>
      </c>
      <c r="E106" s="112" t="s">
        <v>265</v>
      </c>
    </row>
    <row r="107" spans="1:5" ht="25.5">
      <c r="A107" s="221"/>
      <c r="B107" s="224"/>
      <c r="C107" s="111" t="s">
        <v>268</v>
      </c>
      <c r="D107" s="166" t="s">
        <v>1</v>
      </c>
      <c r="E107" s="112" t="s">
        <v>282</v>
      </c>
    </row>
  </sheetData>
  <sheetProtection/>
  <mergeCells count="86">
    <mergeCell ref="A38:A41"/>
    <mergeCell ref="B38:B41"/>
    <mergeCell ref="E38:E41"/>
    <mergeCell ref="A42:A45"/>
    <mergeCell ref="B42:B45"/>
    <mergeCell ref="A47:A48"/>
    <mergeCell ref="B47:B48"/>
    <mergeCell ref="E47:E48"/>
    <mergeCell ref="E54:E55"/>
    <mergeCell ref="E33:E34"/>
    <mergeCell ref="A33:A36"/>
    <mergeCell ref="B33:B36"/>
    <mergeCell ref="E62:E63"/>
    <mergeCell ref="B64:B67"/>
    <mergeCell ref="A49:A52"/>
    <mergeCell ref="B49:B52"/>
    <mergeCell ref="E49:E52"/>
    <mergeCell ref="A53:A56"/>
    <mergeCell ref="B53:B56"/>
    <mergeCell ref="A62:A63"/>
    <mergeCell ref="B13:B16"/>
    <mergeCell ref="A7:E7"/>
    <mergeCell ref="A17:A20"/>
    <mergeCell ref="B17:B20"/>
    <mergeCell ref="D17:D20"/>
    <mergeCell ref="E21:E23"/>
    <mergeCell ref="B21:B24"/>
    <mergeCell ref="D13:D16"/>
    <mergeCell ref="E13:E16"/>
    <mergeCell ref="A13:A16"/>
    <mergeCell ref="B25:B28"/>
    <mergeCell ref="D25:D28"/>
    <mergeCell ref="A2:E2"/>
    <mergeCell ref="A5:A6"/>
    <mergeCell ref="B5:B6"/>
    <mergeCell ref="C5:C6"/>
    <mergeCell ref="D5:D6"/>
    <mergeCell ref="E17:E20"/>
    <mergeCell ref="E5:E6"/>
    <mergeCell ref="A25:A28"/>
    <mergeCell ref="E42:E43"/>
    <mergeCell ref="A9:A12"/>
    <mergeCell ref="B9:B12"/>
    <mergeCell ref="D9:D12"/>
    <mergeCell ref="D21:D23"/>
    <mergeCell ref="A21:A24"/>
    <mergeCell ref="E9:E11"/>
    <mergeCell ref="E30:E32"/>
    <mergeCell ref="E68:E69"/>
    <mergeCell ref="A58:A61"/>
    <mergeCell ref="B58:B61"/>
    <mergeCell ref="E60:E61"/>
    <mergeCell ref="A64:A67"/>
    <mergeCell ref="E64:E67"/>
    <mergeCell ref="A68:A71"/>
    <mergeCell ref="B68:B71"/>
    <mergeCell ref="E70:E71"/>
    <mergeCell ref="B62:B63"/>
    <mergeCell ref="B92:B95"/>
    <mergeCell ref="A100:A103"/>
    <mergeCell ref="E84:E87"/>
    <mergeCell ref="D92:D95"/>
    <mergeCell ref="E92:E95"/>
    <mergeCell ref="A96:A99"/>
    <mergeCell ref="B96:B99"/>
    <mergeCell ref="E96:E99"/>
    <mergeCell ref="A29:A32"/>
    <mergeCell ref="B29:B32"/>
    <mergeCell ref="E25:E28"/>
    <mergeCell ref="B100:B103"/>
    <mergeCell ref="A72:A75"/>
    <mergeCell ref="B72:B75"/>
    <mergeCell ref="A76:A79"/>
    <mergeCell ref="B76:B79"/>
    <mergeCell ref="B84:B87"/>
    <mergeCell ref="E88:E91"/>
    <mergeCell ref="A104:A107"/>
    <mergeCell ref="B104:B107"/>
    <mergeCell ref="E76:E79"/>
    <mergeCell ref="A80:A83"/>
    <mergeCell ref="B80:B83"/>
    <mergeCell ref="E81:E83"/>
    <mergeCell ref="A88:A91"/>
    <mergeCell ref="B88:B91"/>
    <mergeCell ref="A84:A87"/>
    <mergeCell ref="A92:A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Фраер</dc:creator>
  <cp:keywords/>
  <dc:description/>
  <cp:lastModifiedBy>Лежнева Ольга Дмитриевна</cp:lastModifiedBy>
  <cp:lastPrinted>2014-01-14T11:05:26Z</cp:lastPrinted>
  <dcterms:created xsi:type="dcterms:W3CDTF">2009-10-12T18:36:30Z</dcterms:created>
  <dcterms:modified xsi:type="dcterms:W3CDTF">2014-03-03T12:59:44Z</dcterms:modified>
  <cp:category/>
  <cp:version/>
  <cp:contentType/>
  <cp:contentStatus/>
</cp:coreProperties>
</file>