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Kostromaenergo" sheetId="1" r:id="rId1"/>
  </sheets>
  <externalReferences>
    <externalReference r:id="rId4"/>
  </externalReferences>
  <definedNames>
    <definedName name="_xlnm.Print_Area" localSheetId="0">'Kostromaenergo'!$A$1:$AA$239</definedName>
  </definedNames>
  <calcPr fullCalcOnLoad="1"/>
</workbook>
</file>

<file path=xl/sharedStrings.xml><?xml version="1.0" encoding="utf-8"?>
<sst xmlns="http://schemas.openxmlformats.org/spreadsheetml/2006/main" count="935" uniqueCount="227">
  <si>
    <t>25+25</t>
  </si>
  <si>
    <t>40+40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</si>
  <si>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</si>
  <si>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</si>
  <si>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</si>
  <si>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</si>
  <si>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</si>
  <si>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</si>
  <si>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</si>
  <si>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</si>
  <si>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</si>
  <si>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</si>
  <si>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</si>
  <si>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5,6+10</t>
  </si>
  <si>
    <t>6,3+6,3</t>
  </si>
  <si>
    <t>10+16</t>
  </si>
  <si>
    <t>20+25</t>
  </si>
  <si>
    <t>10+10+6,3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</si>
  <si>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</si>
  <si>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</si>
  <si>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</si>
  <si>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</si>
  <si>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</si>
  <si>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</si>
  <si>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</si>
  <si>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</si>
  <si>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</si>
  <si>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</si>
  <si>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</si>
  <si>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</si>
  <si>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</si>
  <si>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 xml:space="preserve"> 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</si>
  <si>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</si>
  <si>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</si>
  <si>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</si>
  <si>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</si>
  <si>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</si>
  <si>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</si>
  <si>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</si>
  <si>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</si>
  <si>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</si>
  <si>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</si>
  <si>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</si>
  <si>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</si>
  <si>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</si>
  <si>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</si>
  <si>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</si>
  <si>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</si>
  <si>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</si>
  <si>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</si>
  <si>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</si>
  <si>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</si>
  <si>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Sandogora
35/6 kV</t>
  </si>
  <si>
    <t>Gridino 
 35/10 kV</t>
  </si>
  <si>
    <t>Novinki
35/10 kV</t>
  </si>
  <si>
    <t>Priskokovo 
35/10kV</t>
  </si>
  <si>
    <t>Grigortsevo 
110/10 kV</t>
  </si>
  <si>
    <t>Klementyevo 
110/10 kV</t>
  </si>
  <si>
    <t>Rudino
35/10 kV</t>
  </si>
  <si>
    <t>Stoyankovo
35/10 kV</t>
  </si>
  <si>
    <t>Adishchevo
35/10 kV</t>
  </si>
  <si>
    <t>Stolbovo 
110/10 kV</t>
  </si>
  <si>
    <t>Raslovo 
35/10 kV</t>
  </si>
  <si>
    <t>Andreevskoe 
35/10 kV</t>
  </si>
  <si>
    <t>Popadyino 
35/10 kV</t>
  </si>
  <si>
    <t>Elegino 
110/10 kV</t>
  </si>
  <si>
    <t>Krenyovo
35/10 kV</t>
  </si>
  <si>
    <t>Semyonovskoe 
35/10 kV</t>
  </si>
  <si>
    <t>Khimik 
35/10 kV</t>
  </si>
  <si>
    <t>N. Beryozovets 
35/10 kV</t>
  </si>
  <si>
    <t>Stepanovo 
35/10 kV</t>
  </si>
  <si>
    <t>Gorbachevo
35/10 kV</t>
  </si>
  <si>
    <t>Kalinino 
35/10 kV</t>
  </si>
  <si>
    <t>Kuzemino  
35/10 kV</t>
  </si>
  <si>
    <t>Sovega 
35/10 kV</t>
  </si>
  <si>
    <t>Lukovtsino 
110/10 kV</t>
  </si>
  <si>
    <t>Fyodorovskoe 
110/10 kV</t>
  </si>
  <si>
    <t>Pankratovo 
35/10 kV</t>
  </si>
  <si>
    <t>Petrovskoe 
35/10 kV</t>
  </si>
  <si>
    <t>Kotelnikovo 
35/10 kV</t>
  </si>
  <si>
    <t>Legitovo 
35/10 kV</t>
  </si>
  <si>
    <t>Sloboda 
35/10 kV</t>
  </si>
  <si>
    <t>Zavrazhye 
35/10 kV</t>
  </si>
  <si>
    <t>Okulovo 
 35/10 kV</t>
  </si>
  <si>
    <t>Chernyshevo 
35/10 kV</t>
  </si>
  <si>
    <t>Yakovlevo 
110/35/10 kV</t>
  </si>
  <si>
    <t xml:space="preserve">Nom. Capacity MV, MVA </t>
  </si>
  <si>
    <t xml:space="preserve">Nom. Capacity LV, MVA </t>
  </si>
  <si>
    <t>Chermenino 
35/10 kV</t>
  </si>
  <si>
    <t>Nezhitino 
35/10 kV</t>
  </si>
  <si>
    <t>Nikolo-Makarovo 
35/10 kV</t>
  </si>
  <si>
    <t>Gusevo 
110/10 kV</t>
  </si>
  <si>
    <t>Medveditsa
35/10 kV</t>
  </si>
  <si>
    <t>Novinskoe
110/10 kV</t>
  </si>
  <si>
    <t>Filino
35/10 kV</t>
  </si>
  <si>
    <t>Dyakonovo 
110/10 kV</t>
  </si>
  <si>
    <t>Oktyabrskaya 
110/10 kV</t>
  </si>
  <si>
    <t>Kuzhbal
35/10 kV</t>
  </si>
  <si>
    <t>Nikolo-Poloma
 110/10 kV</t>
  </si>
  <si>
    <t>Nikola 
110/35/10 kV</t>
  </si>
  <si>
    <t>Zavetluzhye
 35/10 kV</t>
  </si>
  <si>
    <t>Talitsa 
35/10 kV</t>
  </si>
  <si>
    <t>Khoroshaya
35/10 kV</t>
  </si>
  <si>
    <t>Zabegaevo
35/10 kV</t>
  </si>
  <si>
    <t>Ilyinskoe 
35/10 kV</t>
  </si>
  <si>
    <t>Luptyug 
35/10 kV</t>
  </si>
  <si>
    <t>Solovetskoe  
35/10 kV</t>
  </si>
  <si>
    <t>Gudkovo 
110/10 kV</t>
  </si>
  <si>
    <t>Shortyug 
110/10 kV</t>
  </si>
  <si>
    <t>Yakshanga  
110/10 kV</t>
  </si>
  <si>
    <t>Katunino 
35/10 kV</t>
  </si>
  <si>
    <t>Konyovo 
35/10 kV</t>
  </si>
  <si>
    <t>Shekshema 
110/10 kV</t>
  </si>
  <si>
    <t>Golovino 
35/10 kV</t>
  </si>
  <si>
    <t>Pishchyovka 
 35/10 kV</t>
  </si>
  <si>
    <t>Two- and more transformer substations</t>
  </si>
  <si>
    <t>Vasilyovo 
110/35/10 kV</t>
  </si>
  <si>
    <t>Kalinki 
110/35/10/6 kV</t>
  </si>
  <si>
    <t>Apraksino  
35/10 kV</t>
  </si>
  <si>
    <t>Borshchino 
35/10 kV</t>
  </si>
  <si>
    <t>Gorkovskaya 
35/10 kV</t>
  </si>
  <si>
    <t>Ilyinskoe
35/10 kV</t>
  </si>
  <si>
    <t>Kuznetsovo
35/10 kV</t>
  </si>
  <si>
    <t>Kuzmishchi  
35/10 kV</t>
  </si>
  <si>
    <t>Minskoe  
35/10 kV</t>
  </si>
  <si>
    <t>Miskovo 
 35/6 kV</t>
  </si>
  <si>
    <t>Nikolskoe 
35/6 kV</t>
  </si>
  <si>
    <t>Samet
35/6 kV</t>
  </si>
  <si>
    <t>Sukhonogovo 
35/10 kV</t>
  </si>
  <si>
    <t>Sushchevo 
35/10 kV</t>
  </si>
  <si>
    <t>EMZ 
 35/6 kV</t>
  </si>
  <si>
    <t>Krasnoe 
110/35/10 kV</t>
  </si>
  <si>
    <t>Isaevo  
35/10 kV</t>
  </si>
  <si>
    <t>Chapaevo
 35/10 kV</t>
  </si>
  <si>
    <t>Chernevo  
35/10 kV</t>
  </si>
  <si>
    <t xml:space="preserve">Nerekhta-1
 110/35/10 kV 
</t>
  </si>
  <si>
    <t>Nerekhta-1 
 110/10 kV</t>
  </si>
  <si>
    <t>Nerekhta-2 
110/10/6 kV</t>
  </si>
  <si>
    <t>Vladychnoe  
35/10 kV</t>
  </si>
  <si>
    <t>Tatarskoe
35/10 kV</t>
  </si>
  <si>
    <t>Aleksandrovo 
110/35/10 kV</t>
  </si>
  <si>
    <t>Krasnaya Polyana 
110/35/10 kV</t>
  </si>
  <si>
    <t>Igodovo 
35/10 kV</t>
  </si>
  <si>
    <t>Klevantsovo 
 35/10 kV</t>
  </si>
  <si>
    <t>Ostrovskoe  
 35/10 kV</t>
  </si>
  <si>
    <t>Sudislavl 
110/10 kV</t>
  </si>
  <si>
    <t>Voronye 
35/10 kV</t>
  </si>
  <si>
    <t>Susanino 
110/35/10 kV</t>
  </si>
  <si>
    <t>Kaliniskaya
 35/10 kV</t>
  </si>
  <si>
    <t>Airport 
110/35/6 kV</t>
  </si>
  <si>
    <t>Vostochnaya-2 
110/35/10 kV</t>
  </si>
  <si>
    <t>Kostroma-3 
110/35/10 kV</t>
  </si>
  <si>
    <t>Yuzhnaya 
110/35/10 kV</t>
  </si>
  <si>
    <t>Davydovskaya
110/10 kV</t>
  </si>
  <si>
    <t>Kostroma-1 
110/6 kV</t>
  </si>
  <si>
    <t xml:space="preserve"> Severnaya 
110/6 kV</t>
  </si>
  <si>
    <t xml:space="preserve">Strommashina
110/6 kV </t>
  </si>
  <si>
    <t>Tsentralnaya 
110/10/6 kV</t>
  </si>
  <si>
    <t>Baydarka 
 35/6 kV</t>
  </si>
  <si>
    <t>Volzhskaya 
35/6 kV</t>
  </si>
  <si>
    <t>Vostochnaya-1 
 35/6 kV</t>
  </si>
  <si>
    <t>Karavaevo 
35/10 kV</t>
  </si>
  <si>
    <t>Korkino 
 35/10 kV</t>
  </si>
  <si>
    <t>KPD  
110/35/10 kV</t>
  </si>
  <si>
    <t>SM State district power station 
110/35/6 kV</t>
  </si>
  <si>
    <t>Sidorovskoe  
35/6 kV</t>
  </si>
  <si>
    <t>Buy (r) 
110/35/10 kV</t>
  </si>
  <si>
    <t>Buy (agriculture)
110/10 kV</t>
  </si>
  <si>
    <t>Zapadnaya 
 110/10 kV</t>
  </si>
  <si>
    <t>Dor
35/10 kV</t>
  </si>
  <si>
    <t>Dyakonovo 
35/10 kV</t>
  </si>
  <si>
    <t>Likurga
35/10 kV</t>
  </si>
  <si>
    <t>Shushkodom  
35/10 kV</t>
  </si>
  <si>
    <t>Novaya 
110/35/10 kV</t>
  </si>
  <si>
    <t>Orekhovo
 110/35/10 kV</t>
  </si>
  <si>
    <t>Loparevo  
 110/10 kV</t>
  </si>
  <si>
    <t>Poultry farm
 35/10 kV</t>
  </si>
  <si>
    <t>Kabanovo  
35/10 kV</t>
  </si>
  <si>
    <t>Levkovo 
35/10 kV</t>
  </si>
  <si>
    <t xml:space="preserve">Pronino 
 35/10 kV </t>
  </si>
  <si>
    <t>Toltunovo 
35/10 kV</t>
  </si>
  <si>
    <t>Soligalich
 110/35/10 kV</t>
  </si>
  <si>
    <t>Pochinok  
35/10 kV</t>
  </si>
  <si>
    <t>Chukhloma 
110/35/10 kV</t>
  </si>
  <si>
    <t>Suday  
35/10 kV</t>
  </si>
  <si>
    <t>Antropovo (r) 
110/35/10 kV</t>
  </si>
  <si>
    <t>Palkino  
35/10 kV</t>
  </si>
  <si>
    <t>Slovinka 
35/10 kV</t>
  </si>
  <si>
    <t>Kady 
110/35/10 kV</t>
  </si>
  <si>
    <t>Ekaterinkino
 35/10 kV</t>
  </si>
  <si>
    <t>Ilyinskoe 
110/35/10 kV</t>
  </si>
  <si>
    <t>Kologriv 
 35/10 kV</t>
  </si>
  <si>
    <t>Ovsyannikovo 
35/10 kV</t>
  </si>
  <si>
    <t>Makaryev-1 
110/35/10 kV</t>
  </si>
  <si>
    <t>Gorchukha  
35/10 kV</t>
  </si>
  <si>
    <t>Makaryev-2 
35/10 kV</t>
  </si>
  <si>
    <t>Timoshino 
35/10 kV</t>
  </si>
  <si>
    <t>Unzha 
 35/10 kV</t>
  </si>
  <si>
    <t>Yakimovo
35/10 kV</t>
  </si>
  <si>
    <t>BKhZ 
110/6 kV</t>
  </si>
  <si>
    <t>Sosnovka 
35/10 kV</t>
  </si>
  <si>
    <t>Georgievskoe 
35/10 kV</t>
  </si>
  <si>
    <t>Neya 
110/35/27,5/10 kV</t>
  </si>
  <si>
    <t>Vozherovo  
 35/10 kV</t>
  </si>
  <si>
    <t>Matveevo 
 35/10 kV</t>
  </si>
  <si>
    <t>Parfenyevo
 35/10 kV</t>
  </si>
  <si>
    <t>Vokhma 
110/35/10 kV</t>
  </si>
  <si>
    <t>Lapshino  
35/10 kV</t>
  </si>
  <si>
    <t>Spass
35/10 kV</t>
  </si>
  <si>
    <t>Bogovarovo  
35/10 kV</t>
  </si>
  <si>
    <t>Pavino 
110/35/10 kV</t>
  </si>
  <si>
    <t>Ledengskaya  
35/10 kV</t>
  </si>
  <si>
    <t>Pyshchug 
 110/35/10 kV</t>
  </si>
  <si>
    <t>Rozhdestvenskoe 
110/35/10 kV</t>
  </si>
  <si>
    <t>Odoevskoe  
35/10 kV</t>
  </si>
  <si>
    <t>Sharya (r) 
110/35/6 kV</t>
  </si>
  <si>
    <t>Industrial hub 
110/6/6 kV</t>
  </si>
  <si>
    <t>Krivyachka  
 35/10 kV</t>
  </si>
  <si>
    <t>Nikolo-Shanga 
35/10 kV</t>
  </si>
  <si>
    <t>Tsentralnaya 
 35/6 kV</t>
  </si>
  <si>
    <t>Total over Kostromaenergo</t>
  </si>
  <si>
    <t>deficit</t>
  </si>
  <si>
    <t>proficit</t>
  </si>
  <si>
    <t>commissioned on 09.2009</t>
  </si>
  <si>
    <t>unavailable</t>
  </si>
  <si>
    <t>available</t>
  </si>
  <si>
    <t>1 day and night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</si>
</sst>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10"/>
      <name val="Calibri"/>
      <family val="2"/>
    </font>
    <font>
      <sz val="8"/>
      <name val="Calibri"/>
      <family val="2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color indexed="10"/>
      <name val="Times New Roman"/>
      <family val="1"/>
    </font>
    <font>
      <i/>
      <sz val="8"/>
      <name val="Arial"/>
      <family val="2"/>
    </font>
    <font>
      <i/>
      <sz val="8"/>
      <color indexed="8"/>
      <name val="Calibri"/>
      <family val="2"/>
    </font>
    <font>
      <b/>
      <i/>
      <sz val="8"/>
      <name val="Arial"/>
      <family val="2"/>
    </font>
    <font>
      <i/>
      <sz val="8"/>
      <color indexed="10"/>
      <name val="Calibri"/>
      <family val="2"/>
    </font>
    <font>
      <i/>
      <sz val="8"/>
      <color indexed="8"/>
      <name val="Arial"/>
      <family val="2"/>
    </font>
    <font>
      <b/>
      <i/>
      <sz val="8"/>
      <color indexed="14"/>
      <name val="Arial"/>
      <family val="2"/>
    </font>
    <font>
      <i/>
      <sz val="8"/>
      <name val="Calibri"/>
      <family val="2"/>
    </font>
    <font>
      <b/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49" fillId="34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49" fillId="0" borderId="18" xfId="0" applyFont="1" applyFill="1" applyBorder="1" applyAlignment="1">
      <alignment horizontal="center" vertical="center" wrapText="1"/>
    </xf>
    <xf numFmtId="2" fontId="49" fillId="0" borderId="18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19" xfId="54" applyNumberFormat="1" applyFont="1" applyFill="1" applyBorder="1" applyAlignment="1" applyProtection="1">
      <alignment horizontal="center" vertical="center"/>
      <protection/>
    </xf>
    <xf numFmtId="2" fontId="6" fillId="0" borderId="21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2" fontId="6" fillId="0" borderId="2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6" fillId="0" borderId="11" xfId="53" applyNumberFormat="1" applyFont="1" applyFill="1" applyBorder="1" applyAlignment="1" applyProtection="1">
      <alignment horizontal="center" vertical="center"/>
      <protection/>
    </xf>
    <xf numFmtId="2" fontId="6" fillId="0" borderId="11" xfId="54" applyNumberFormat="1" applyFont="1" applyFill="1" applyBorder="1" applyAlignment="1" applyProtection="1">
      <alignment horizontal="center" vertical="center"/>
      <protection/>
    </xf>
    <xf numFmtId="1" fontId="6" fillId="34" borderId="14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/>
    </xf>
    <xf numFmtId="2" fontId="6" fillId="0" borderId="11" xfId="58" applyNumberFormat="1" applyFont="1" applyFill="1" applyBorder="1" applyAlignment="1" applyProtection="1">
      <alignment horizontal="center" vertical="center"/>
      <protection/>
    </xf>
    <xf numFmtId="2" fontId="6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2" fontId="6" fillId="0" borderId="12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2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5" applyNumberFormat="1" applyFont="1" applyFill="1" applyBorder="1" applyAlignment="1" applyProtection="1">
      <alignment horizontal="center" vertical="center" wrapText="1"/>
      <protection/>
    </xf>
    <xf numFmtId="0" fontId="49" fillId="0" borderId="19" xfId="0" applyFont="1" applyFill="1" applyBorder="1" applyAlignment="1">
      <alignment horizontal="center" vertical="center"/>
    </xf>
    <xf numFmtId="2" fontId="6" fillId="0" borderId="19" xfId="57" applyNumberFormat="1" applyFont="1" applyFill="1" applyBorder="1" applyAlignment="1" applyProtection="1">
      <alignment horizontal="center" vertical="center"/>
      <protection/>
    </xf>
    <xf numFmtId="2" fontId="6" fillId="0" borderId="19" xfId="58" applyNumberFormat="1" applyFont="1" applyFill="1" applyBorder="1" applyAlignment="1" applyProtection="1">
      <alignment horizontal="center" vertical="center"/>
      <protection/>
    </xf>
    <xf numFmtId="2" fontId="6" fillId="0" borderId="13" xfId="55" applyNumberFormat="1" applyFont="1" applyFill="1" applyBorder="1" applyAlignment="1" applyProtection="1">
      <alignment horizontal="center" vertical="center" wrapText="1"/>
      <protection/>
    </xf>
    <xf numFmtId="2" fontId="6" fillId="0" borderId="11" xfId="57" applyNumberFormat="1" applyFont="1" applyFill="1" applyBorder="1" applyAlignment="1" applyProtection="1">
      <alignment horizontal="center" vertical="center"/>
      <protection/>
    </xf>
    <xf numFmtId="0" fontId="49" fillId="0" borderId="11" xfId="0" applyFont="1" applyFill="1" applyBorder="1" applyAlignment="1">
      <alignment horizontal="center" vertical="center"/>
    </xf>
    <xf numFmtId="0" fontId="6" fillId="0" borderId="23" xfId="55" applyNumberFormat="1" applyFont="1" applyFill="1" applyBorder="1" applyAlignment="1" applyProtection="1">
      <alignment horizontal="center" vertical="center" wrapText="1"/>
      <protection/>
    </xf>
    <xf numFmtId="2" fontId="6" fillId="0" borderId="13" xfId="57" applyNumberFormat="1" applyFont="1" applyFill="1" applyBorder="1" applyAlignment="1" applyProtection="1">
      <alignment horizontal="center" vertical="center"/>
      <protection/>
    </xf>
    <xf numFmtId="2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49" fillId="0" borderId="27" xfId="0" applyFont="1" applyFill="1" applyBorder="1" applyAlignment="1">
      <alignment horizontal="center" wrapText="1"/>
    </xf>
    <xf numFmtId="0" fontId="49" fillId="0" borderId="27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2" fontId="6" fillId="34" borderId="11" xfId="55" applyNumberFormat="1" applyFont="1" applyFill="1" applyBorder="1" applyAlignment="1" applyProtection="1">
      <alignment horizontal="center" vertical="center" wrapText="1"/>
      <protection/>
    </xf>
    <xf numFmtId="0" fontId="49" fillId="34" borderId="27" xfId="0" applyFont="1" applyFill="1" applyBorder="1" applyAlignment="1">
      <alignment horizontal="center" vertical="center" wrapText="1"/>
    </xf>
    <xf numFmtId="2" fontId="6" fillId="34" borderId="11" xfId="57" applyNumberFormat="1" applyFont="1" applyFill="1" applyBorder="1" applyAlignment="1" applyProtection="1">
      <alignment horizontal="center" vertical="center"/>
      <protection/>
    </xf>
    <xf numFmtId="2" fontId="6" fillId="34" borderId="11" xfId="58" applyNumberFormat="1" applyFont="1" applyFill="1" applyBorder="1" applyAlignment="1" applyProtection="1">
      <alignment horizontal="center" vertical="center"/>
      <protection/>
    </xf>
    <xf numFmtId="0" fontId="49" fillId="0" borderId="11" xfId="0" applyFont="1" applyBorder="1" applyAlignment="1">
      <alignment horizontal="center" vertical="center" wrapText="1"/>
    </xf>
    <xf numFmtId="0" fontId="6" fillId="0" borderId="31" xfId="55" applyNumberFormat="1" applyFont="1" applyFill="1" applyBorder="1" applyAlignment="1" applyProtection="1">
      <alignment horizontal="center" wrapText="1"/>
      <protection/>
    </xf>
    <xf numFmtId="2" fontId="6" fillId="0" borderId="11" xfId="58" applyNumberFormat="1" applyFont="1" applyFill="1" applyBorder="1" applyAlignment="1" applyProtection="1">
      <alignment horizontal="center" vertical="center" wrapText="1"/>
      <protection/>
    </xf>
    <xf numFmtId="2" fontId="6" fillId="0" borderId="11" xfId="57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2" fontId="6" fillId="0" borderId="11" xfId="52" applyNumberFormat="1" applyFont="1" applyFill="1" applyBorder="1" applyAlignment="1" applyProtection="1">
      <alignment horizontal="center" vertical="center" wrapText="1"/>
      <protection/>
    </xf>
    <xf numFmtId="0" fontId="6" fillId="34" borderId="23" xfId="55" applyNumberFormat="1" applyFont="1" applyFill="1" applyBorder="1" applyAlignment="1" applyProtection="1">
      <alignment horizontal="center" vertical="center" wrapText="1"/>
      <protection/>
    </xf>
    <xf numFmtId="0" fontId="49" fillId="34" borderId="11" xfId="0" applyFont="1" applyFill="1" applyBorder="1" applyAlignment="1">
      <alignment horizontal="center" vertical="center"/>
    </xf>
    <xf numFmtId="2" fontId="6" fillId="34" borderId="13" xfId="57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>
      <alignment/>
    </xf>
    <xf numFmtId="0" fontId="6" fillId="34" borderId="23" xfId="0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/>
    </xf>
    <xf numFmtId="2" fontId="6" fillId="0" borderId="11" xfId="56" applyNumberFormat="1" applyFont="1" applyFill="1" applyBorder="1" applyAlignment="1" applyProtection="1">
      <alignment horizontal="center" vertical="center"/>
      <protection/>
    </xf>
    <xf numFmtId="2" fontId="6" fillId="34" borderId="11" xfId="52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 wrapText="1"/>
    </xf>
    <xf numFmtId="0" fontId="49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Fill="1" applyAlignment="1">
      <alignment/>
    </xf>
    <xf numFmtId="0" fontId="49" fillId="0" borderId="0" xfId="0" applyFont="1" applyFill="1" applyAlignment="1">
      <alignment wrapText="1"/>
    </xf>
    <xf numFmtId="2" fontId="6" fillId="0" borderId="33" xfId="54" applyNumberFormat="1" applyFont="1" applyFill="1" applyBorder="1" applyAlignment="1" applyProtection="1">
      <alignment horizontal="center" vertical="center"/>
      <protection/>
    </xf>
    <xf numFmtId="2" fontId="6" fillId="0" borderId="13" xfId="54" applyNumberFormat="1" applyFont="1" applyFill="1" applyBorder="1" applyAlignment="1" applyProtection="1">
      <alignment horizontal="center" vertical="center"/>
      <protection/>
    </xf>
    <xf numFmtId="2" fontId="6" fillId="0" borderId="11" xfId="52" applyNumberFormat="1" applyFont="1" applyFill="1" applyBorder="1" applyAlignment="1" applyProtection="1">
      <alignment horizontal="center" vertical="center"/>
      <protection/>
    </xf>
    <xf numFmtId="2" fontId="6" fillId="0" borderId="31" xfId="52" applyNumberFormat="1" applyFont="1" applyFill="1" applyBorder="1" applyAlignment="1" applyProtection="1">
      <alignment horizontal="center" vertical="center"/>
      <protection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31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6" fillId="34" borderId="31" xfId="0" applyNumberFormat="1" applyFont="1" applyFill="1" applyBorder="1" applyAlignment="1">
      <alignment horizontal="center" vertical="center" wrapText="1"/>
    </xf>
    <xf numFmtId="2" fontId="6" fillId="34" borderId="33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34" borderId="24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50" fillId="0" borderId="18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9" fillId="0" borderId="13" xfId="54" applyNumberFormat="1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11" xfId="53" applyNumberFormat="1" applyFont="1" applyFill="1" applyBorder="1" applyAlignment="1" applyProtection="1">
      <alignment horizontal="center" vertical="center"/>
      <protection/>
    </xf>
    <xf numFmtId="2" fontId="9" fillId="0" borderId="11" xfId="58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2" fontId="9" fillId="0" borderId="19" xfId="58" applyNumberFormat="1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2" fontId="9" fillId="0" borderId="11" xfId="58" applyNumberFormat="1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 vertical="center" wrapText="1"/>
    </xf>
    <xf numFmtId="2" fontId="9" fillId="34" borderId="11" xfId="58" applyNumberFormat="1" applyFont="1" applyFill="1" applyBorder="1" applyAlignment="1" applyProtection="1">
      <alignment horizontal="center" vertical="center"/>
      <protection/>
    </xf>
    <xf numFmtId="0" fontId="50" fillId="35" borderId="11" xfId="0" applyFont="1" applyFill="1" applyBorder="1" applyAlignment="1">
      <alignment horizontal="center" vertical="center" wrapText="1"/>
    </xf>
    <xf numFmtId="2" fontId="9" fillId="34" borderId="2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2" fontId="9" fillId="34" borderId="25" xfId="0" applyNumberFormat="1" applyFont="1" applyFill="1" applyBorder="1" applyAlignment="1">
      <alignment horizontal="center" vertical="center" wrapText="1"/>
    </xf>
    <xf numFmtId="0" fontId="6" fillId="0" borderId="19" xfId="56" applyFont="1" applyFill="1" applyBorder="1" applyAlignment="1" applyProtection="1">
      <alignment horizontal="center" vertical="center"/>
      <protection/>
    </xf>
    <xf numFmtId="0" fontId="6" fillId="0" borderId="11" xfId="56" applyFont="1" applyFill="1" applyBorder="1" applyAlignment="1" applyProtection="1">
      <alignment horizontal="center" vertical="center"/>
      <protection/>
    </xf>
    <xf numFmtId="0" fontId="6" fillId="0" borderId="11" xfId="56" applyFont="1" applyFill="1" applyBorder="1" applyAlignment="1" applyProtection="1">
      <alignment horizontal="center" vertical="center" wrapText="1"/>
      <protection/>
    </xf>
    <xf numFmtId="0" fontId="6" fillId="34" borderId="11" xfId="56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horizontal="center" vertical="center"/>
      <protection/>
    </xf>
    <xf numFmtId="2" fontId="9" fillId="0" borderId="19" xfId="53" applyNumberFormat="1" applyFont="1" applyFill="1" applyBorder="1" applyAlignment="1" applyProtection="1">
      <alignment horizontal="center" vertical="center"/>
      <protection/>
    </xf>
    <xf numFmtId="164" fontId="9" fillId="0" borderId="13" xfId="54" applyNumberFormat="1" applyFont="1" applyFill="1" applyBorder="1" applyAlignment="1" applyProtection="1">
      <alignment horizontal="center" vertical="center"/>
      <protection/>
    </xf>
    <xf numFmtId="164" fontId="9" fillId="0" borderId="13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 applyProtection="1">
      <alignment horizontal="center" vertical="center"/>
      <protection/>
    </xf>
    <xf numFmtId="0" fontId="50" fillId="34" borderId="18" xfId="0" applyFont="1" applyFill="1" applyBorder="1" applyAlignment="1">
      <alignment horizontal="center" vertical="center" wrapText="1"/>
    </xf>
    <xf numFmtId="2" fontId="9" fillId="34" borderId="13" xfId="0" applyNumberFormat="1" applyFont="1" applyFill="1" applyBorder="1" applyAlignment="1" applyProtection="1">
      <alignment horizontal="center" vertical="center"/>
      <protection/>
    </xf>
    <xf numFmtId="2" fontId="9" fillId="34" borderId="11" xfId="53" applyNumberFormat="1" applyFont="1" applyFill="1" applyBorder="1" applyAlignment="1" applyProtection="1">
      <alignment horizontal="center" vertical="center"/>
      <protection/>
    </xf>
    <xf numFmtId="2" fontId="9" fillId="34" borderId="13" xfId="0" applyNumberFormat="1" applyFont="1" applyFill="1" applyBorder="1" applyAlignment="1">
      <alignment horizontal="center" vertical="center" wrapText="1"/>
    </xf>
    <xf numFmtId="2" fontId="9" fillId="34" borderId="13" xfId="54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2" fontId="9" fillId="0" borderId="31" xfId="53" applyNumberFormat="1" applyFont="1" applyFill="1" applyBorder="1" applyAlignment="1" applyProtection="1">
      <alignment horizontal="center" vertical="center"/>
      <protection/>
    </xf>
    <xf numFmtId="2" fontId="50" fillId="0" borderId="13" xfId="0" applyNumberFormat="1" applyFont="1" applyFill="1" applyBorder="1" applyAlignment="1">
      <alignment horizontal="center" vertical="center"/>
    </xf>
    <xf numFmtId="164" fontId="50" fillId="0" borderId="27" xfId="0" applyNumberFormat="1" applyFont="1" applyFill="1" applyBorder="1" applyAlignment="1">
      <alignment horizontal="center" vertical="center" wrapText="1"/>
    </xf>
    <xf numFmtId="2" fontId="9" fillId="0" borderId="11" xfId="57" applyNumberFormat="1" applyFont="1" applyFill="1" applyBorder="1" applyAlignment="1" applyProtection="1">
      <alignment horizontal="center" vertical="center"/>
      <protection/>
    </xf>
    <xf numFmtId="0" fontId="9" fillId="0" borderId="19" xfId="57" applyNumberFormat="1" applyFont="1" applyFill="1" applyBorder="1" applyAlignment="1" applyProtection="1">
      <alignment horizontal="center" vertical="center"/>
      <protection/>
    </xf>
    <xf numFmtId="2" fontId="9" fillId="0" borderId="13" xfId="58" applyNumberFormat="1" applyFont="1" applyFill="1" applyBorder="1" applyAlignment="1" applyProtection="1">
      <alignment horizontal="center" vertical="center"/>
      <protection/>
    </xf>
    <xf numFmtId="2" fontId="13" fillId="0" borderId="13" xfId="0" applyNumberFormat="1" applyFont="1" applyFill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/>
    </xf>
    <xf numFmtId="164" fontId="9" fillId="0" borderId="11" xfId="56" applyNumberFormat="1" applyFont="1" applyFill="1" applyBorder="1" applyAlignment="1" applyProtection="1">
      <alignment horizontal="center" vertical="center"/>
      <protection/>
    </xf>
    <xf numFmtId="0" fontId="9" fillId="0" borderId="11" xfId="57" applyNumberFormat="1" applyFont="1" applyFill="1" applyBorder="1" applyAlignment="1" applyProtection="1">
      <alignment horizontal="center" vertical="center"/>
      <protection/>
    </xf>
    <xf numFmtId="164" fontId="50" fillId="0" borderId="11" xfId="0" applyNumberFormat="1" applyFont="1" applyFill="1" applyBorder="1" applyAlignment="1">
      <alignment horizontal="center" vertical="center" wrapText="1"/>
    </xf>
    <xf numFmtId="2" fontId="9" fillId="0" borderId="13" xfId="57" applyNumberFormat="1" applyFont="1" applyFill="1" applyBorder="1" applyAlignment="1" applyProtection="1">
      <alignment horizontal="center" vertical="center"/>
      <protection/>
    </xf>
    <xf numFmtId="0" fontId="9" fillId="0" borderId="13" xfId="57" applyNumberFormat="1" applyFont="1" applyFill="1" applyBorder="1" applyAlignment="1" applyProtection="1">
      <alignment horizontal="center" vertical="center"/>
      <protection/>
    </xf>
    <xf numFmtId="2" fontId="50" fillId="34" borderId="11" xfId="0" applyNumberFormat="1" applyFont="1" applyFill="1" applyBorder="1" applyAlignment="1">
      <alignment horizontal="center" vertical="center"/>
    </xf>
    <xf numFmtId="2" fontId="9" fillId="34" borderId="11" xfId="57" applyNumberFormat="1" applyFont="1" applyFill="1" applyBorder="1" applyAlignment="1" applyProtection="1">
      <alignment horizontal="center" vertical="center"/>
      <protection/>
    </xf>
    <xf numFmtId="2" fontId="9" fillId="34" borderId="13" xfId="58" applyNumberFormat="1" applyFont="1" applyFill="1" applyBorder="1" applyAlignment="1" applyProtection="1">
      <alignment horizontal="center" vertical="center"/>
      <protection/>
    </xf>
    <xf numFmtId="2" fontId="13" fillId="34" borderId="13" xfId="0" applyNumberFormat="1" applyFont="1" applyFill="1" applyBorder="1" applyAlignment="1">
      <alignment horizontal="center" vertical="center" wrapText="1"/>
    </xf>
    <xf numFmtId="2" fontId="9" fillId="34" borderId="15" xfId="0" applyNumberFormat="1" applyFont="1" applyFill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 wrapText="1"/>
    </xf>
    <xf numFmtId="164" fontId="9" fillId="0" borderId="11" xfId="56" applyNumberFormat="1" applyFont="1" applyFill="1" applyBorder="1" applyAlignment="1" applyProtection="1">
      <alignment horizontal="center" vertical="center" wrapText="1"/>
      <protection/>
    </xf>
    <xf numFmtId="2" fontId="9" fillId="0" borderId="11" xfId="57" applyNumberFormat="1" applyFont="1" applyFill="1" applyBorder="1" applyAlignment="1" applyProtection="1">
      <alignment horizontal="center" vertical="center" wrapText="1"/>
      <protection/>
    </xf>
    <xf numFmtId="164" fontId="50" fillId="34" borderId="11" xfId="0" applyNumberFormat="1" applyFont="1" applyFill="1" applyBorder="1" applyAlignment="1">
      <alignment horizontal="center" vertical="center" wrapText="1"/>
    </xf>
    <xf numFmtId="0" fontId="9" fillId="34" borderId="13" xfId="57" applyNumberFormat="1" applyFont="1" applyFill="1" applyBorder="1" applyAlignment="1" applyProtection="1">
      <alignment horizontal="center" vertical="center"/>
      <protection/>
    </xf>
    <xf numFmtId="164" fontId="9" fillId="34" borderId="11" xfId="56" applyNumberFormat="1" applyFont="1" applyFill="1" applyBorder="1" applyAlignment="1" applyProtection="1">
      <alignment horizontal="center" vertical="center"/>
      <protection/>
    </xf>
    <xf numFmtId="164" fontId="50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 applyProtection="1">
      <alignment horizontal="center" vertical="center"/>
      <protection/>
    </xf>
    <xf numFmtId="2" fontId="14" fillId="0" borderId="11" xfId="0" applyNumberFormat="1" applyFont="1" applyFill="1" applyBorder="1" applyAlignment="1">
      <alignment horizontal="center" vertical="center"/>
    </xf>
    <xf numFmtId="2" fontId="50" fillId="0" borderId="15" xfId="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/>
    </xf>
    <xf numFmtId="2" fontId="50" fillId="0" borderId="32" xfId="0" applyNumberFormat="1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2" fontId="9" fillId="0" borderId="37" xfId="0" applyNumberFormat="1" applyFont="1" applyFill="1" applyBorder="1" applyAlignment="1">
      <alignment horizontal="center" vertical="center" wrapText="1"/>
    </xf>
    <xf numFmtId="2" fontId="6" fillId="0" borderId="31" xfId="52" applyNumberFormat="1" applyFont="1" applyFill="1" applyBorder="1" applyAlignment="1" applyProtection="1">
      <alignment horizontal="center" vertical="center"/>
      <protection/>
    </xf>
    <xf numFmtId="2" fontId="6" fillId="0" borderId="33" xfId="52" applyNumberFormat="1" applyFont="1" applyFill="1" applyBorder="1" applyAlignment="1" applyProtection="1">
      <alignment horizontal="center" vertical="center"/>
      <protection/>
    </xf>
    <xf numFmtId="2" fontId="6" fillId="0" borderId="13" xfId="52" applyNumberFormat="1" applyFont="1" applyFill="1" applyBorder="1" applyAlignment="1" applyProtection="1">
      <alignment horizontal="center" vertical="center"/>
      <protection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 wrapText="1"/>
    </xf>
    <xf numFmtId="2" fontId="9" fillId="0" borderId="33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 vertical="center" wrapText="1"/>
    </xf>
    <xf numFmtId="2" fontId="9" fillId="34" borderId="24" xfId="0" applyNumberFormat="1" applyFont="1" applyFill="1" applyBorder="1" applyAlignment="1">
      <alignment horizontal="center" vertical="center" wrapText="1"/>
    </xf>
    <xf numFmtId="2" fontId="9" fillId="34" borderId="25" xfId="0" applyNumberFormat="1" applyFont="1" applyFill="1" applyBorder="1" applyAlignment="1">
      <alignment horizontal="center" vertical="center" wrapText="1"/>
    </xf>
    <xf numFmtId="2" fontId="9" fillId="34" borderId="37" xfId="0" applyNumberFormat="1" applyFont="1" applyFill="1" applyBorder="1" applyAlignment="1">
      <alignment horizontal="center" vertical="center" wrapText="1"/>
    </xf>
    <xf numFmtId="2" fontId="9" fillId="34" borderId="31" xfId="0" applyNumberFormat="1" applyFont="1" applyFill="1" applyBorder="1" applyAlignment="1">
      <alignment horizontal="center" vertical="center" wrapText="1"/>
    </xf>
    <xf numFmtId="2" fontId="9" fillId="34" borderId="33" xfId="0" applyNumberFormat="1" applyFont="1" applyFill="1" applyBorder="1" applyAlignment="1">
      <alignment horizontal="center" vertical="center" wrapText="1"/>
    </xf>
    <xf numFmtId="2" fontId="9" fillId="34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" fontId="7" fillId="0" borderId="41" xfId="0" applyNumberFormat="1" applyFont="1" applyFill="1" applyBorder="1" applyAlignment="1">
      <alignment horizontal="center" vertical="center" wrapText="1"/>
    </xf>
    <xf numFmtId="2" fontId="7" fillId="0" borderId="42" xfId="0" applyNumberFormat="1" applyFont="1" applyFill="1" applyBorder="1" applyAlignment="1">
      <alignment horizontal="center" vertical="center" wrapText="1"/>
    </xf>
    <xf numFmtId="2" fontId="7" fillId="0" borderId="43" xfId="0" applyNumberFormat="1" applyFont="1" applyFill="1" applyBorder="1" applyAlignment="1">
      <alignment horizontal="center" vertical="center" wrapText="1"/>
    </xf>
    <xf numFmtId="2" fontId="7" fillId="0" borderId="44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2" fontId="6" fillId="0" borderId="20" xfId="52" applyNumberFormat="1" applyFont="1" applyFill="1" applyBorder="1" applyAlignment="1" applyProtection="1">
      <alignment horizontal="center" vertical="center"/>
      <protection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31" xfId="54" applyNumberFormat="1" applyFont="1" applyFill="1" applyBorder="1" applyAlignment="1" applyProtection="1">
      <alignment horizontal="center" vertical="center"/>
      <protection/>
    </xf>
    <xf numFmtId="2" fontId="6" fillId="0" borderId="33" xfId="54" applyNumberFormat="1" applyFont="1" applyFill="1" applyBorder="1" applyAlignment="1" applyProtection="1">
      <alignment horizontal="center" vertical="center"/>
      <protection/>
    </xf>
    <xf numFmtId="2" fontId="6" fillId="0" borderId="13" xfId="54" applyNumberFormat="1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2" fontId="6" fillId="34" borderId="31" xfId="52" applyNumberFormat="1" applyFont="1" applyFill="1" applyBorder="1" applyAlignment="1" applyProtection="1">
      <alignment horizontal="center" vertical="center"/>
      <protection/>
    </xf>
    <xf numFmtId="2" fontId="6" fillId="34" borderId="33" xfId="52" applyNumberFormat="1" applyFont="1" applyFill="1" applyBorder="1" applyAlignment="1" applyProtection="1">
      <alignment horizontal="center" vertical="center"/>
      <protection/>
    </xf>
    <xf numFmtId="2" fontId="6" fillId="34" borderId="13" xfId="52" applyNumberFormat="1" applyFont="1" applyFill="1" applyBorder="1" applyAlignment="1" applyProtection="1">
      <alignment horizontal="center" vertical="center"/>
      <protection/>
    </xf>
    <xf numFmtId="2" fontId="6" fillId="34" borderId="24" xfId="0" applyNumberFormat="1" applyFont="1" applyFill="1" applyBorder="1" applyAlignment="1">
      <alignment horizontal="center" vertical="center" wrapText="1"/>
    </xf>
    <xf numFmtId="2" fontId="6" fillId="34" borderId="25" xfId="0" applyNumberFormat="1" applyFont="1" applyFill="1" applyBorder="1" applyAlignment="1">
      <alignment horizontal="center" vertical="center" wrapText="1"/>
    </xf>
    <xf numFmtId="2" fontId="6" fillId="34" borderId="37" xfId="0" applyNumberFormat="1" applyFont="1" applyFill="1" applyBorder="1" applyAlignment="1">
      <alignment horizontal="center" vertical="center" wrapText="1"/>
    </xf>
    <xf numFmtId="2" fontId="6" fillId="0" borderId="31" xfId="52" applyNumberFormat="1" applyFont="1" applyFill="1" applyBorder="1" applyAlignment="1" applyProtection="1">
      <alignment horizontal="center" vertical="center" wrapText="1"/>
      <protection/>
    </xf>
    <xf numFmtId="2" fontId="6" fillId="0" borderId="33" xfId="52" applyNumberFormat="1" applyFont="1" applyFill="1" applyBorder="1" applyAlignment="1" applyProtection="1">
      <alignment horizontal="center" vertical="center" wrapText="1"/>
      <protection/>
    </xf>
    <xf numFmtId="2" fontId="6" fillId="0" borderId="13" xfId="52" applyNumberFormat="1" applyFont="1" applyFill="1" applyBorder="1" applyAlignment="1" applyProtection="1">
      <alignment horizontal="center" vertical="center" wrapText="1"/>
      <protection/>
    </xf>
    <xf numFmtId="0" fontId="49" fillId="0" borderId="38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vedeniya_po_Kostromaenergo_za_avgust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стромаэнерго"/>
      <sheetName val="Свод.тек. дефицит июль 2011"/>
      <sheetName val="Свод. ож. дефицит июль 2011"/>
    </sheetNames>
    <sheetDataSet>
      <sheetData sheetId="0">
        <row r="6">
          <cell r="D6">
            <v>0.47</v>
          </cell>
        </row>
        <row r="7">
          <cell r="D7">
            <v>0.73</v>
          </cell>
        </row>
        <row r="8">
          <cell r="D8">
            <v>0.13</v>
          </cell>
        </row>
        <row r="9">
          <cell r="D9">
            <v>1.5</v>
          </cell>
        </row>
        <row r="10">
          <cell r="D10">
            <v>0.29</v>
          </cell>
        </row>
        <row r="11">
          <cell r="D11">
            <v>0.65</v>
          </cell>
        </row>
        <row r="12">
          <cell r="D12">
            <v>0.25</v>
          </cell>
        </row>
        <row r="13">
          <cell r="D13">
            <v>0.14</v>
          </cell>
        </row>
        <row r="14">
          <cell r="D14">
            <v>1.39</v>
          </cell>
        </row>
        <row r="15">
          <cell r="D15">
            <v>0.27</v>
          </cell>
        </row>
        <row r="16">
          <cell r="D16">
            <v>0.62</v>
          </cell>
        </row>
        <row r="17">
          <cell r="D17">
            <v>0.18</v>
          </cell>
        </row>
        <row r="18">
          <cell r="D18">
            <v>0.22</v>
          </cell>
        </row>
        <row r="19">
          <cell r="D19">
            <v>0.21</v>
          </cell>
        </row>
        <row r="20">
          <cell r="D20">
            <v>0.47</v>
          </cell>
        </row>
        <row r="21">
          <cell r="D21">
            <v>0.2</v>
          </cell>
        </row>
        <row r="22">
          <cell r="D22">
            <v>0.19</v>
          </cell>
        </row>
        <row r="23">
          <cell r="D23">
            <v>0.33</v>
          </cell>
        </row>
        <row r="24">
          <cell r="D24">
            <v>0.32</v>
          </cell>
        </row>
        <row r="25">
          <cell r="D25">
            <v>0.15</v>
          </cell>
        </row>
        <row r="26">
          <cell r="D26">
            <v>0.13</v>
          </cell>
        </row>
        <row r="27">
          <cell r="D27">
            <v>0.32</v>
          </cell>
        </row>
        <row r="28">
          <cell r="D28">
            <v>0.09</v>
          </cell>
        </row>
        <row r="29">
          <cell r="D29">
            <v>0.19</v>
          </cell>
        </row>
        <row r="30">
          <cell r="D30">
            <v>0.15</v>
          </cell>
        </row>
        <row r="31">
          <cell r="D31">
            <v>0.06</v>
          </cell>
        </row>
        <row r="32">
          <cell r="D32">
            <v>0.32</v>
          </cell>
        </row>
        <row r="33">
          <cell r="D33">
            <v>0.13</v>
          </cell>
        </row>
        <row r="34">
          <cell r="D34">
            <v>0.38</v>
          </cell>
        </row>
        <row r="35">
          <cell r="D35">
            <v>0.2</v>
          </cell>
        </row>
        <row r="36">
          <cell r="D36">
            <v>0.29</v>
          </cell>
        </row>
        <row r="37">
          <cell r="D37">
            <v>0.18</v>
          </cell>
        </row>
        <row r="38">
          <cell r="D38">
            <v>0.57</v>
          </cell>
        </row>
        <row r="39">
          <cell r="D39">
            <v>0.09</v>
          </cell>
        </row>
        <row r="40">
          <cell r="D40">
            <v>0</v>
          </cell>
        </row>
        <row r="41">
          <cell r="D41">
            <v>0.09</v>
          </cell>
        </row>
        <row r="42">
          <cell r="D42">
            <v>0.07</v>
          </cell>
        </row>
        <row r="43">
          <cell r="D43">
            <v>0.24</v>
          </cell>
        </row>
        <row r="44">
          <cell r="D44">
            <v>0.47</v>
          </cell>
        </row>
        <row r="45">
          <cell r="D45">
            <v>0.29</v>
          </cell>
        </row>
        <row r="46">
          <cell r="D46">
            <v>0.53</v>
          </cell>
        </row>
        <row r="47">
          <cell r="D47">
            <v>0.04</v>
          </cell>
        </row>
        <row r="48">
          <cell r="D48">
            <v>0.4</v>
          </cell>
        </row>
        <row r="49">
          <cell r="D49">
            <v>0.28</v>
          </cell>
        </row>
        <row r="50">
          <cell r="D50">
            <v>0.91</v>
          </cell>
        </row>
        <row r="51">
          <cell r="D51">
            <v>0.4</v>
          </cell>
        </row>
        <row r="52">
          <cell r="D52">
            <v>1.04</v>
          </cell>
        </row>
        <row r="53">
          <cell r="D53">
            <v>0.34</v>
          </cell>
        </row>
        <row r="54">
          <cell r="D54">
            <v>0</v>
          </cell>
        </row>
        <row r="55">
          <cell r="D55">
            <v>0.34</v>
          </cell>
        </row>
        <row r="56">
          <cell r="D56">
            <v>0.11</v>
          </cell>
        </row>
        <row r="57">
          <cell r="D57">
            <v>0.26</v>
          </cell>
        </row>
        <row r="58">
          <cell r="D58">
            <v>0.06</v>
          </cell>
        </row>
        <row r="59">
          <cell r="D59">
            <v>0.11</v>
          </cell>
        </row>
        <row r="60">
          <cell r="D60">
            <v>0.04</v>
          </cell>
        </row>
        <row r="61">
          <cell r="D61">
            <v>0.19</v>
          </cell>
        </row>
        <row r="62">
          <cell r="D62">
            <v>0.09</v>
          </cell>
        </row>
        <row r="63">
          <cell r="D63">
            <v>0.06</v>
          </cell>
        </row>
        <row r="64">
          <cell r="D64">
            <v>0.52</v>
          </cell>
        </row>
        <row r="65">
          <cell r="D65">
            <v>1.41</v>
          </cell>
        </row>
        <row r="66">
          <cell r="D66">
            <v>0.17</v>
          </cell>
        </row>
        <row r="67">
          <cell r="D67">
            <v>0.33</v>
          </cell>
        </row>
        <row r="68">
          <cell r="D68">
            <v>0.58</v>
          </cell>
        </row>
        <row r="69">
          <cell r="D69">
            <v>0.06</v>
          </cell>
        </row>
        <row r="70">
          <cell r="D70">
            <v>0.19</v>
          </cell>
        </row>
        <row r="72">
          <cell r="D72">
            <v>2.13</v>
          </cell>
        </row>
        <row r="73">
          <cell r="D73">
            <v>0.59</v>
          </cell>
        </row>
        <row r="74">
          <cell r="D74">
            <v>1.54</v>
          </cell>
        </row>
        <row r="75">
          <cell r="D75">
            <v>6.12</v>
          </cell>
        </row>
        <row r="76">
          <cell r="D76">
            <v>5.86</v>
          </cell>
        </row>
        <row r="77">
          <cell r="D77">
            <v>0.26</v>
          </cell>
        </row>
        <row r="78">
          <cell r="D78">
            <v>1.73</v>
          </cell>
        </row>
        <row r="79">
          <cell r="D79">
            <v>0.58</v>
          </cell>
        </row>
        <row r="80">
          <cell r="D80">
            <v>0.34</v>
          </cell>
        </row>
        <row r="81">
          <cell r="D81">
            <v>2.33</v>
          </cell>
        </row>
        <row r="82">
          <cell r="D82">
            <v>1.18</v>
          </cell>
        </row>
        <row r="83">
          <cell r="D83">
            <v>0.74</v>
          </cell>
        </row>
        <row r="84">
          <cell r="D84">
            <v>2.3</v>
          </cell>
        </row>
        <row r="85">
          <cell r="D85">
            <v>0.36</v>
          </cell>
        </row>
        <row r="86">
          <cell r="D86">
            <v>2.5</v>
          </cell>
        </row>
        <row r="87">
          <cell r="D87">
            <v>1.43</v>
          </cell>
        </row>
        <row r="88">
          <cell r="D88">
            <v>2.71</v>
          </cell>
        </row>
        <row r="89">
          <cell r="D89">
            <v>3.68</v>
          </cell>
        </row>
        <row r="90">
          <cell r="D90">
            <v>0.82</v>
          </cell>
        </row>
        <row r="91">
          <cell r="D91">
            <v>12.41</v>
          </cell>
        </row>
        <row r="92">
          <cell r="D92">
            <v>0.77</v>
          </cell>
        </row>
        <row r="93">
          <cell r="D93">
            <v>11.64</v>
          </cell>
        </row>
        <row r="94">
          <cell r="D94">
            <v>1.65</v>
          </cell>
        </row>
        <row r="95">
          <cell r="D95">
            <v>1.27</v>
          </cell>
        </row>
        <row r="96">
          <cell r="D96">
            <v>0.37</v>
          </cell>
        </row>
        <row r="97">
          <cell r="D97">
            <v>18.509999999999998</v>
          </cell>
        </row>
        <row r="98">
          <cell r="D98">
            <v>6.52</v>
          </cell>
        </row>
        <row r="99">
          <cell r="D99">
            <v>11.99</v>
          </cell>
        </row>
        <row r="100">
          <cell r="D100">
            <v>5.79</v>
          </cell>
        </row>
        <row r="101">
          <cell r="D101">
            <v>1.15</v>
          </cell>
        </row>
        <row r="102">
          <cell r="D102">
            <v>0.7</v>
          </cell>
        </row>
        <row r="103">
          <cell r="D103">
            <v>0.38</v>
          </cell>
        </row>
        <row r="104">
          <cell r="D104">
            <v>4.01</v>
          </cell>
        </row>
        <row r="105">
          <cell r="D105">
            <v>0.31</v>
          </cell>
        </row>
        <row r="106">
          <cell r="D106">
            <v>3.7</v>
          </cell>
        </row>
        <row r="107">
          <cell r="D107">
            <v>3.91</v>
          </cell>
        </row>
        <row r="108">
          <cell r="D108">
            <v>0.72</v>
          </cell>
        </row>
        <row r="109">
          <cell r="D109">
            <v>3.19</v>
          </cell>
        </row>
        <row r="110">
          <cell r="D110">
            <v>0.37</v>
          </cell>
        </row>
        <row r="111">
          <cell r="D111">
            <v>0.8</v>
          </cell>
        </row>
        <row r="112">
          <cell r="D112">
            <v>1.32</v>
          </cell>
        </row>
        <row r="113">
          <cell r="D113">
            <v>8.14</v>
          </cell>
        </row>
        <row r="114">
          <cell r="D114">
            <v>0.49</v>
          </cell>
        </row>
        <row r="115">
          <cell r="D115">
            <v>3.93</v>
          </cell>
        </row>
        <row r="116">
          <cell r="D116">
            <v>0.38</v>
          </cell>
        </row>
        <row r="117">
          <cell r="D117">
            <v>3.55</v>
          </cell>
        </row>
        <row r="118">
          <cell r="D118">
            <v>0.22</v>
          </cell>
        </row>
        <row r="119">
          <cell r="D119">
            <v>5.68</v>
          </cell>
        </row>
        <row r="120">
          <cell r="D120">
            <v>0</v>
          </cell>
        </row>
        <row r="121">
          <cell r="D121">
            <v>5.68</v>
          </cell>
        </row>
        <row r="122">
          <cell r="D122">
            <v>23.04</v>
          </cell>
        </row>
        <row r="123">
          <cell r="D123">
            <v>19.24</v>
          </cell>
        </row>
        <row r="124">
          <cell r="D124">
            <v>3.8</v>
          </cell>
        </row>
        <row r="125">
          <cell r="D125">
            <v>11.49</v>
          </cell>
        </row>
        <row r="126">
          <cell r="D126">
            <v>2.67</v>
          </cell>
        </row>
        <row r="127">
          <cell r="D127">
            <v>8.82</v>
          </cell>
        </row>
        <row r="128">
          <cell r="D128">
            <v>13.98</v>
          </cell>
        </row>
        <row r="129">
          <cell r="D129">
            <v>4.35</v>
          </cell>
        </row>
        <row r="130">
          <cell r="D130">
            <v>9.63</v>
          </cell>
        </row>
        <row r="131">
          <cell r="D131">
            <v>8.91</v>
          </cell>
        </row>
        <row r="132">
          <cell r="D132">
            <v>10.38</v>
          </cell>
        </row>
        <row r="133">
          <cell r="D133">
            <v>19.24</v>
          </cell>
        </row>
        <row r="134">
          <cell r="D134">
            <v>13.83</v>
          </cell>
        </row>
        <row r="135">
          <cell r="D135">
            <v>16.44</v>
          </cell>
        </row>
        <row r="136">
          <cell r="D136">
            <v>1.99</v>
          </cell>
        </row>
        <row r="137">
          <cell r="D137">
            <v>1.29</v>
          </cell>
        </row>
        <row r="138">
          <cell r="D138">
            <v>22.36</v>
          </cell>
        </row>
        <row r="139">
          <cell r="D139">
            <v>3.46</v>
          </cell>
        </row>
        <row r="140">
          <cell r="D140">
            <v>1.73</v>
          </cell>
        </row>
        <row r="141">
          <cell r="D141">
            <v>7.53</v>
          </cell>
        </row>
        <row r="142">
          <cell r="D142">
            <v>0.62</v>
          </cell>
        </row>
        <row r="143">
          <cell r="D143">
            <v>6.91</v>
          </cell>
        </row>
        <row r="144">
          <cell r="D144">
            <v>6.48</v>
          </cell>
        </row>
        <row r="145">
          <cell r="D145">
            <v>0.62</v>
          </cell>
        </row>
        <row r="146">
          <cell r="D146">
            <v>5.86</v>
          </cell>
        </row>
        <row r="147">
          <cell r="D147">
            <v>0.76</v>
          </cell>
        </row>
        <row r="148">
          <cell r="D148">
            <v>1.87</v>
          </cell>
        </row>
        <row r="149">
          <cell r="D149">
            <v>1.87</v>
          </cell>
        </row>
        <row r="150">
          <cell r="D150">
            <v>0</v>
          </cell>
        </row>
        <row r="151">
          <cell r="D151">
            <v>6.25</v>
          </cell>
        </row>
        <row r="152">
          <cell r="D152">
            <v>5.84</v>
          </cell>
        </row>
        <row r="153">
          <cell r="D153">
            <v>0.46</v>
          </cell>
        </row>
        <row r="154">
          <cell r="D154">
            <v>0.23</v>
          </cell>
        </row>
        <row r="155">
          <cell r="D155">
            <v>0.2</v>
          </cell>
        </row>
        <row r="156">
          <cell r="D156">
            <v>0.29</v>
          </cell>
        </row>
        <row r="157">
          <cell r="D157">
            <v>2.93</v>
          </cell>
        </row>
        <row r="158">
          <cell r="D158">
            <v>1.83</v>
          </cell>
        </row>
        <row r="159">
          <cell r="D159">
            <v>1.1</v>
          </cell>
        </row>
        <row r="160">
          <cell r="D160">
            <v>1.3599999999999999</v>
          </cell>
        </row>
        <row r="161">
          <cell r="D161">
            <v>0.53</v>
          </cell>
        </row>
        <row r="162">
          <cell r="D162">
            <v>0.83</v>
          </cell>
        </row>
        <row r="163">
          <cell r="D163">
            <v>0.61</v>
          </cell>
        </row>
        <row r="164">
          <cell r="D164">
            <v>1.73</v>
          </cell>
        </row>
        <row r="165">
          <cell r="D165">
            <v>0.33</v>
          </cell>
        </row>
        <row r="166">
          <cell r="D166">
            <v>0.22</v>
          </cell>
        </row>
        <row r="167">
          <cell r="D167">
            <v>0.38</v>
          </cell>
        </row>
        <row r="168">
          <cell r="D168">
            <v>0.25</v>
          </cell>
        </row>
        <row r="169">
          <cell r="D169">
            <v>5.73</v>
          </cell>
        </row>
        <row r="170">
          <cell r="D170">
            <v>1.15</v>
          </cell>
        </row>
        <row r="171">
          <cell r="D171">
            <v>4.58</v>
          </cell>
        </row>
        <row r="172">
          <cell r="D172">
            <v>0.53</v>
          </cell>
        </row>
        <row r="173">
          <cell r="D173">
            <v>3.97</v>
          </cell>
        </row>
        <row r="174">
          <cell r="D174">
            <v>1.12</v>
          </cell>
        </row>
        <row r="175">
          <cell r="D175">
            <v>2.85</v>
          </cell>
        </row>
        <row r="176">
          <cell r="D176">
            <v>1.01</v>
          </cell>
        </row>
        <row r="177">
          <cell r="D177">
            <v>6.4799999999999995</v>
          </cell>
        </row>
        <row r="178">
          <cell r="D178">
            <v>4.59</v>
          </cell>
        </row>
        <row r="179">
          <cell r="D179">
            <v>1.89</v>
          </cell>
        </row>
        <row r="180">
          <cell r="D180">
            <v>0.7</v>
          </cell>
        </row>
        <row r="181">
          <cell r="D181">
            <v>0.15</v>
          </cell>
        </row>
        <row r="182">
          <cell r="D182">
            <v>3.87</v>
          </cell>
        </row>
        <row r="183">
          <cell r="D183">
            <v>1.06</v>
          </cell>
        </row>
        <row r="184">
          <cell r="D184">
            <v>2.81</v>
          </cell>
        </row>
        <row r="185">
          <cell r="D185">
            <v>0.09</v>
          </cell>
        </row>
        <row r="186">
          <cell r="D186">
            <v>5.36</v>
          </cell>
        </row>
        <row r="187">
          <cell r="D187">
            <v>5.25</v>
          </cell>
        </row>
        <row r="188">
          <cell r="D188">
            <v>0.11</v>
          </cell>
        </row>
        <row r="189">
          <cell r="D189">
            <v>2.12</v>
          </cell>
        </row>
        <row r="190">
          <cell r="D190">
            <v>0.4</v>
          </cell>
        </row>
        <row r="191">
          <cell r="D191">
            <v>7.540000000000001</v>
          </cell>
        </row>
        <row r="192">
          <cell r="D192">
            <v>5.36</v>
          </cell>
        </row>
        <row r="193">
          <cell r="D193">
            <v>2.18</v>
          </cell>
        </row>
        <row r="194">
          <cell r="D194">
            <v>1.19</v>
          </cell>
        </row>
        <row r="195">
          <cell r="D195">
            <v>3</v>
          </cell>
        </row>
        <row r="196">
          <cell r="D196">
            <v>0.18</v>
          </cell>
        </row>
        <row r="197">
          <cell r="D197">
            <v>0.81</v>
          </cell>
        </row>
        <row r="198">
          <cell r="D198">
            <v>0.39</v>
          </cell>
        </row>
        <row r="199">
          <cell r="D199">
            <v>2.58</v>
          </cell>
        </row>
        <row r="200">
          <cell r="D200">
            <v>0.44</v>
          </cell>
        </row>
        <row r="201">
          <cell r="D201">
            <v>2.15</v>
          </cell>
        </row>
        <row r="202">
          <cell r="D202">
            <v>16.049999999999997</v>
          </cell>
        </row>
        <row r="203">
          <cell r="D203">
            <v>8.53</v>
          </cell>
        </row>
        <row r="204">
          <cell r="D204">
            <v>7.52</v>
          </cell>
        </row>
        <row r="205">
          <cell r="D205">
            <v>0.15</v>
          </cell>
        </row>
        <row r="206">
          <cell r="D206">
            <v>0.51</v>
          </cell>
        </row>
        <row r="207">
          <cell r="D207">
            <v>3.05</v>
          </cell>
        </row>
        <row r="208">
          <cell r="D208">
            <v>5.630000000000001</v>
          </cell>
        </row>
        <row r="209">
          <cell r="D209">
            <v>2.64</v>
          </cell>
        </row>
        <row r="210">
          <cell r="D210">
            <v>2.99</v>
          </cell>
        </row>
        <row r="211">
          <cell r="D211">
            <v>0.36</v>
          </cell>
        </row>
        <row r="212">
          <cell r="D212">
            <v>0.35</v>
          </cell>
        </row>
        <row r="213">
          <cell r="D213">
            <v>1.59</v>
          </cell>
        </row>
        <row r="214">
          <cell r="D214">
            <v>2.56</v>
          </cell>
        </row>
        <row r="215">
          <cell r="D215">
            <v>0.44</v>
          </cell>
        </row>
        <row r="216">
          <cell r="D216">
            <v>2.12</v>
          </cell>
        </row>
        <row r="217">
          <cell r="D217">
            <v>0.16</v>
          </cell>
        </row>
        <row r="218">
          <cell r="D218">
            <v>2.42</v>
          </cell>
        </row>
        <row r="219">
          <cell r="D219">
            <v>0.12</v>
          </cell>
        </row>
        <row r="220">
          <cell r="D220">
            <v>2.3</v>
          </cell>
        </row>
        <row r="221">
          <cell r="D221">
            <v>1.77</v>
          </cell>
        </row>
        <row r="222">
          <cell r="D222">
            <v>0.69</v>
          </cell>
        </row>
        <row r="223">
          <cell r="D223">
            <v>1.08</v>
          </cell>
        </row>
        <row r="224">
          <cell r="D224">
            <v>0.37</v>
          </cell>
        </row>
        <row r="225">
          <cell r="D225">
            <v>19.02</v>
          </cell>
        </row>
        <row r="226">
          <cell r="D226">
            <v>12.2</v>
          </cell>
        </row>
        <row r="227">
          <cell r="D227">
            <v>6.82</v>
          </cell>
        </row>
        <row r="228">
          <cell r="D228">
            <v>5.71</v>
          </cell>
        </row>
        <row r="229">
          <cell r="D229">
            <v>0.82</v>
          </cell>
        </row>
        <row r="230">
          <cell r="D230">
            <v>0.89</v>
          </cell>
        </row>
        <row r="231">
          <cell r="D231">
            <v>8.96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9"/>
  <sheetViews>
    <sheetView tabSelected="1" view="pageBreakPreview" zoomScale="75" zoomScaleNormal="90" zoomScaleSheetLayoutView="75" zoomScalePageLayoutView="0" workbookViewId="0" topLeftCell="A211">
      <selection activeCell="F50" sqref="F50"/>
    </sheetView>
  </sheetViews>
  <sheetFormatPr defaultColWidth="9.140625" defaultRowHeight="15"/>
  <cols>
    <col min="1" max="1" width="6.00390625" style="95" customWidth="1"/>
    <col min="2" max="2" width="21.57421875" style="95" customWidth="1"/>
    <col min="3" max="3" width="18.00390625" style="95" customWidth="1"/>
    <col min="4" max="4" width="13.28125" style="95" customWidth="1"/>
    <col min="5" max="5" width="15.421875" style="95" customWidth="1"/>
    <col min="6" max="6" width="10.8515625" style="95" customWidth="1"/>
    <col min="7" max="7" width="10.57421875" style="95" customWidth="1"/>
    <col min="8" max="8" width="15.8515625" style="95" customWidth="1"/>
    <col min="9" max="9" width="17.7109375" style="95" customWidth="1"/>
    <col min="10" max="10" width="12.57421875" style="95" customWidth="1"/>
    <col min="11" max="11" width="12.421875" style="95" customWidth="1"/>
    <col min="12" max="12" width="12.57421875" style="95" customWidth="1"/>
    <col min="13" max="13" width="1.57421875" style="6" customWidth="1"/>
    <col min="14" max="14" width="7.140625" style="95" customWidth="1"/>
    <col min="15" max="15" width="22.00390625" style="95" customWidth="1"/>
    <col min="16" max="16" width="16.7109375" style="95" customWidth="1"/>
    <col min="17" max="17" width="11.8515625" style="95" customWidth="1"/>
    <col min="18" max="18" width="13.140625" style="95" customWidth="1"/>
    <col min="19" max="19" width="12.421875" style="95" customWidth="1"/>
    <col min="20" max="20" width="11.7109375" style="95" customWidth="1"/>
    <col min="21" max="21" width="15.00390625" style="95" customWidth="1"/>
    <col min="22" max="22" width="12.421875" style="95" customWidth="1"/>
    <col min="23" max="23" width="17.28125" style="95" customWidth="1"/>
    <col min="24" max="25" width="9.140625" style="95" customWidth="1"/>
    <col min="26" max="26" width="14.140625" style="95" customWidth="1"/>
    <col min="27" max="16384" width="9.140625" style="2" customWidth="1"/>
  </cols>
  <sheetData>
    <row r="1" spans="1:26" ht="15" customHeight="1">
      <c r="A1" s="281" t="s">
        <v>32</v>
      </c>
      <c r="B1" s="247" t="s">
        <v>33</v>
      </c>
      <c r="C1" s="249" t="s">
        <v>34</v>
      </c>
      <c r="D1" s="250"/>
      <c r="E1" s="250"/>
      <c r="F1" s="250"/>
      <c r="G1" s="250"/>
      <c r="H1" s="250"/>
      <c r="I1" s="250"/>
      <c r="J1" s="250"/>
      <c r="K1" s="251"/>
      <c r="L1" s="235" t="s">
        <v>35</v>
      </c>
      <c r="N1" s="244" t="s">
        <v>32</v>
      </c>
      <c r="O1" s="247" t="s">
        <v>33</v>
      </c>
      <c r="P1" s="249" t="s">
        <v>46</v>
      </c>
      <c r="Q1" s="250"/>
      <c r="R1" s="250"/>
      <c r="S1" s="250"/>
      <c r="T1" s="250"/>
      <c r="U1" s="250"/>
      <c r="V1" s="250"/>
      <c r="W1" s="250"/>
      <c r="X1" s="250"/>
      <c r="Y1" s="251"/>
      <c r="Z1" s="235" t="s">
        <v>35</v>
      </c>
    </row>
    <row r="2" spans="1:26" ht="136.5" customHeight="1">
      <c r="A2" s="282"/>
      <c r="B2" s="248"/>
      <c r="C2" s="238" t="s">
        <v>36</v>
      </c>
      <c r="D2" s="238" t="s">
        <v>37</v>
      </c>
      <c r="E2" s="242" t="s">
        <v>38</v>
      </c>
      <c r="F2" s="243"/>
      <c r="G2" s="238" t="s">
        <v>39</v>
      </c>
      <c r="H2" s="238" t="s">
        <v>40</v>
      </c>
      <c r="I2" s="238" t="s">
        <v>41</v>
      </c>
      <c r="J2" s="238" t="s">
        <v>42</v>
      </c>
      <c r="K2" s="238" t="s">
        <v>43</v>
      </c>
      <c r="L2" s="236"/>
      <c r="N2" s="245"/>
      <c r="O2" s="248"/>
      <c r="P2" s="238" t="s">
        <v>36</v>
      </c>
      <c r="Q2" s="238" t="s">
        <v>47</v>
      </c>
      <c r="R2" s="240" t="s">
        <v>48</v>
      </c>
      <c r="S2" s="242" t="s">
        <v>38</v>
      </c>
      <c r="T2" s="243"/>
      <c r="U2" s="238" t="s">
        <v>39</v>
      </c>
      <c r="V2" s="238" t="s">
        <v>40</v>
      </c>
      <c r="W2" s="238" t="s">
        <v>41</v>
      </c>
      <c r="X2" s="238" t="s">
        <v>49</v>
      </c>
      <c r="Y2" s="238" t="s">
        <v>50</v>
      </c>
      <c r="Z2" s="236"/>
    </row>
    <row r="3" spans="1:26" ht="60" customHeight="1" thickBot="1">
      <c r="A3" s="283"/>
      <c r="B3" s="284"/>
      <c r="C3" s="284"/>
      <c r="D3" s="284" t="s">
        <v>44</v>
      </c>
      <c r="E3" s="8" t="s">
        <v>44</v>
      </c>
      <c r="F3" s="8" t="s">
        <v>45</v>
      </c>
      <c r="G3" s="284"/>
      <c r="H3" s="284"/>
      <c r="I3" s="284"/>
      <c r="J3" s="284"/>
      <c r="K3" s="284"/>
      <c r="L3" s="285"/>
      <c r="N3" s="246"/>
      <c r="O3" s="239"/>
      <c r="P3" s="239"/>
      <c r="Q3" s="239"/>
      <c r="R3" s="241"/>
      <c r="S3" s="7" t="s">
        <v>44</v>
      </c>
      <c r="T3" s="7" t="s">
        <v>45</v>
      </c>
      <c r="U3" s="239"/>
      <c r="V3" s="239"/>
      <c r="W3" s="239"/>
      <c r="X3" s="239"/>
      <c r="Y3" s="239"/>
      <c r="Z3" s="237"/>
    </row>
    <row r="4" spans="1:26" ht="15" customHeight="1" thickBo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10">
        <v>12</v>
      </c>
      <c r="N4" s="11">
        <v>1</v>
      </c>
      <c r="O4" s="7">
        <v>2</v>
      </c>
      <c r="P4" s="7">
        <v>3</v>
      </c>
      <c r="Q4" s="7">
        <v>4</v>
      </c>
      <c r="R4" s="12">
        <v>5</v>
      </c>
      <c r="S4" s="7">
        <v>6</v>
      </c>
      <c r="T4" s="7">
        <v>7</v>
      </c>
      <c r="U4" s="7">
        <v>8</v>
      </c>
      <c r="V4" s="7">
        <v>9</v>
      </c>
      <c r="W4" s="7">
        <v>10</v>
      </c>
      <c r="X4" s="7">
        <v>11</v>
      </c>
      <c r="Y4" s="7">
        <v>12</v>
      </c>
      <c r="Z4" s="13">
        <v>13</v>
      </c>
    </row>
    <row r="5" spans="1:26" s="1" customFormat="1" ht="16.5" customHeight="1" thickBot="1">
      <c r="A5" s="256" t="s">
        <v>51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8"/>
      <c r="M5" s="14"/>
      <c r="N5" s="256" t="s">
        <v>51</v>
      </c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8"/>
    </row>
    <row r="6" spans="1:26" s="1" customFormat="1" ht="24">
      <c r="A6" s="15">
        <v>1</v>
      </c>
      <c r="B6" s="16" t="s">
        <v>52</v>
      </c>
      <c r="C6" s="128">
        <v>1</v>
      </c>
      <c r="D6" s="17">
        <v>0.47</v>
      </c>
      <c r="E6" s="18">
        <v>0.55</v>
      </c>
      <c r="F6" s="19">
        <v>120</v>
      </c>
      <c r="G6" s="20">
        <v>0.55</v>
      </c>
      <c r="H6" s="105">
        <v>0</v>
      </c>
      <c r="I6" s="21">
        <v>0.55</v>
      </c>
      <c r="J6" s="20">
        <v>0.08000000000000007</v>
      </c>
      <c r="K6" s="22">
        <v>0.08000000000000007</v>
      </c>
      <c r="L6" s="23" t="str">
        <f aca="true" t="shared" si="0" ref="L6:L39">IF(K6&lt;0,"closed","available")</f>
        <v>available</v>
      </c>
      <c r="M6" s="14"/>
      <c r="N6" s="24">
        <v>1</v>
      </c>
      <c r="O6" s="25" t="s">
        <v>52</v>
      </c>
      <c r="P6" s="115">
        <v>1</v>
      </c>
      <c r="Q6" s="116">
        <v>0.073</v>
      </c>
      <c r="R6" s="153">
        <f>Q6+'[1]Костромаэнерго'!D6</f>
        <v>0.5429999999999999</v>
      </c>
      <c r="S6" s="154">
        <v>0.55</v>
      </c>
      <c r="T6" s="117">
        <v>120</v>
      </c>
      <c r="U6" s="123">
        <f>R6-S6</f>
        <v>-0.007000000000000117</v>
      </c>
      <c r="V6" s="123">
        <v>0</v>
      </c>
      <c r="W6" s="123">
        <f>S6</f>
        <v>0.55</v>
      </c>
      <c r="X6" s="155">
        <f>W6-R6</f>
        <v>0.007000000000000117</v>
      </c>
      <c r="Y6" s="156">
        <f>X6</f>
        <v>0.007000000000000117</v>
      </c>
      <c r="Z6" s="147" t="str">
        <f aca="true" t="shared" si="1" ref="Z6:Z39">IF(Y6&lt;0,"unavailable","available")</f>
        <v>available</v>
      </c>
    </row>
    <row r="7" spans="1:26" s="1" customFormat="1" ht="24">
      <c r="A7" s="26">
        <v>2</v>
      </c>
      <c r="B7" s="27" t="s">
        <v>53</v>
      </c>
      <c r="C7" s="129">
        <v>1.8</v>
      </c>
      <c r="D7" s="17">
        <v>0.73</v>
      </c>
      <c r="E7" s="18">
        <v>1.2</v>
      </c>
      <c r="F7" s="12">
        <v>120</v>
      </c>
      <c r="G7" s="108">
        <v>1.2</v>
      </c>
      <c r="H7" s="105">
        <v>0</v>
      </c>
      <c r="I7" s="105">
        <v>1.2</v>
      </c>
      <c r="J7" s="108">
        <v>0.47</v>
      </c>
      <c r="K7" s="101">
        <v>0.47</v>
      </c>
      <c r="L7" s="28" t="str">
        <f t="shared" si="0"/>
        <v>available</v>
      </c>
      <c r="M7" s="14"/>
      <c r="N7" s="29">
        <v>2</v>
      </c>
      <c r="O7" s="30" t="s">
        <v>53</v>
      </c>
      <c r="P7" s="119">
        <v>1.8</v>
      </c>
      <c r="Q7" s="120">
        <v>0.436</v>
      </c>
      <c r="R7" s="153">
        <f>Q7+'[1]Костромаэнерго'!D7</f>
        <v>1.166</v>
      </c>
      <c r="S7" s="124">
        <v>1.2</v>
      </c>
      <c r="T7" s="121">
        <v>120</v>
      </c>
      <c r="U7" s="123">
        <f aca="true" t="shared" si="2" ref="U7:U69">R7-S7</f>
        <v>-0.03400000000000003</v>
      </c>
      <c r="V7" s="123">
        <v>0</v>
      </c>
      <c r="W7" s="123">
        <f aca="true" t="shared" si="3" ref="W7:W69">S7</f>
        <v>1.2</v>
      </c>
      <c r="X7" s="155">
        <f aca="true" t="shared" si="4" ref="X7:X69">W7-R7</f>
        <v>0.03400000000000003</v>
      </c>
      <c r="Y7" s="156">
        <f aca="true" t="shared" si="5" ref="Y7:Y38">X7</f>
        <v>0.03400000000000003</v>
      </c>
      <c r="Z7" s="135" t="str">
        <f t="shared" si="1"/>
        <v>available</v>
      </c>
    </row>
    <row r="8" spans="1:26" s="1" customFormat="1" ht="24">
      <c r="A8" s="26">
        <v>3</v>
      </c>
      <c r="B8" s="27" t="s">
        <v>54</v>
      </c>
      <c r="C8" s="129">
        <v>1.8</v>
      </c>
      <c r="D8" s="17">
        <v>0.13</v>
      </c>
      <c r="E8" s="18">
        <v>1.44</v>
      </c>
      <c r="F8" s="12">
        <v>120</v>
      </c>
      <c r="G8" s="107">
        <v>1.44</v>
      </c>
      <c r="H8" s="105">
        <v>0</v>
      </c>
      <c r="I8" s="105">
        <v>1.44</v>
      </c>
      <c r="J8" s="105">
        <v>1.31</v>
      </c>
      <c r="K8" s="32">
        <v>1.31</v>
      </c>
      <c r="L8" s="28" t="str">
        <f t="shared" si="0"/>
        <v>available</v>
      </c>
      <c r="M8" s="14"/>
      <c r="N8" s="29">
        <v>3</v>
      </c>
      <c r="O8" s="30" t="s">
        <v>54</v>
      </c>
      <c r="P8" s="119">
        <v>1.8</v>
      </c>
      <c r="Q8" s="116">
        <v>0.344</v>
      </c>
      <c r="R8" s="153">
        <f>Q8+'[1]Костромаэнерго'!D8</f>
        <v>0.474</v>
      </c>
      <c r="S8" s="124">
        <v>1.44</v>
      </c>
      <c r="T8" s="121">
        <v>120</v>
      </c>
      <c r="U8" s="123">
        <f t="shared" si="2"/>
        <v>-0.966</v>
      </c>
      <c r="V8" s="123">
        <v>0</v>
      </c>
      <c r="W8" s="123">
        <f t="shared" si="3"/>
        <v>1.44</v>
      </c>
      <c r="X8" s="122">
        <f t="shared" si="4"/>
        <v>0.966</v>
      </c>
      <c r="Y8" s="123">
        <f t="shared" si="5"/>
        <v>0.966</v>
      </c>
      <c r="Z8" s="135" t="str">
        <f t="shared" si="1"/>
        <v>available</v>
      </c>
    </row>
    <row r="9" spans="1:26" s="1" customFormat="1" ht="24">
      <c r="A9" s="26">
        <v>4</v>
      </c>
      <c r="B9" s="27" t="s">
        <v>55</v>
      </c>
      <c r="C9" s="129">
        <v>2.5</v>
      </c>
      <c r="D9" s="17">
        <v>1.5</v>
      </c>
      <c r="E9" s="18">
        <v>1.5</v>
      </c>
      <c r="F9" s="12">
        <v>120</v>
      </c>
      <c r="G9" s="105">
        <v>1.5</v>
      </c>
      <c r="H9" s="105">
        <v>0</v>
      </c>
      <c r="I9" s="105">
        <v>1.5</v>
      </c>
      <c r="J9" s="105">
        <v>0</v>
      </c>
      <c r="K9" s="101">
        <v>0</v>
      </c>
      <c r="L9" s="28" t="str">
        <f t="shared" si="0"/>
        <v>available</v>
      </c>
      <c r="M9" s="14"/>
      <c r="N9" s="33">
        <v>4</v>
      </c>
      <c r="O9" s="34" t="s">
        <v>55</v>
      </c>
      <c r="P9" s="157">
        <v>2.5</v>
      </c>
      <c r="Q9" s="158">
        <v>0.124</v>
      </c>
      <c r="R9" s="159">
        <f>Q9+'[1]Костромаэнерго'!D9</f>
        <v>1.624</v>
      </c>
      <c r="S9" s="160">
        <v>1.5</v>
      </c>
      <c r="T9" s="140">
        <v>120</v>
      </c>
      <c r="U9" s="161">
        <f t="shared" si="2"/>
        <v>0.12400000000000011</v>
      </c>
      <c r="V9" s="161">
        <v>0</v>
      </c>
      <c r="W9" s="161">
        <f t="shared" si="3"/>
        <v>1.5</v>
      </c>
      <c r="X9" s="162">
        <f t="shared" si="4"/>
        <v>-0.12400000000000011</v>
      </c>
      <c r="Y9" s="161">
        <f t="shared" si="5"/>
        <v>-0.12400000000000011</v>
      </c>
      <c r="Z9" s="144" t="str">
        <f t="shared" si="1"/>
        <v>unavailable</v>
      </c>
    </row>
    <row r="10" spans="1:26" s="1" customFormat="1" ht="24">
      <c r="A10" s="26">
        <v>5</v>
      </c>
      <c r="B10" s="27" t="s">
        <v>56</v>
      </c>
      <c r="C10" s="129">
        <v>2.5</v>
      </c>
      <c r="D10" s="17">
        <v>0.29</v>
      </c>
      <c r="E10" s="18">
        <v>1.5</v>
      </c>
      <c r="F10" s="12">
        <v>120</v>
      </c>
      <c r="G10" s="108">
        <v>1.5</v>
      </c>
      <c r="H10" s="105">
        <v>0</v>
      </c>
      <c r="I10" s="108">
        <v>1.5</v>
      </c>
      <c r="J10" s="105">
        <v>1.21</v>
      </c>
      <c r="K10" s="32">
        <v>1.21</v>
      </c>
      <c r="L10" s="28" t="str">
        <f t="shared" si="0"/>
        <v>available</v>
      </c>
      <c r="M10" s="14"/>
      <c r="N10" s="29">
        <v>5</v>
      </c>
      <c r="O10" s="30" t="s">
        <v>56</v>
      </c>
      <c r="P10" s="119">
        <v>2.5</v>
      </c>
      <c r="Q10" s="116">
        <v>0</v>
      </c>
      <c r="R10" s="153">
        <f>Q10+'[1]Костромаэнерго'!D10</f>
        <v>0.29</v>
      </c>
      <c r="S10" s="124">
        <v>1.5</v>
      </c>
      <c r="T10" s="121">
        <v>120</v>
      </c>
      <c r="U10" s="123">
        <f t="shared" si="2"/>
        <v>-1.21</v>
      </c>
      <c r="V10" s="123">
        <v>0</v>
      </c>
      <c r="W10" s="123">
        <f t="shared" si="3"/>
        <v>1.5</v>
      </c>
      <c r="X10" s="122">
        <f t="shared" si="4"/>
        <v>1.21</v>
      </c>
      <c r="Y10" s="123">
        <f t="shared" si="5"/>
        <v>1.21</v>
      </c>
      <c r="Z10" s="135" t="str">
        <f t="shared" si="1"/>
        <v>available</v>
      </c>
    </row>
    <row r="11" spans="1:26" s="1" customFormat="1" ht="24">
      <c r="A11" s="26">
        <v>6</v>
      </c>
      <c r="B11" s="27" t="s">
        <v>57</v>
      </c>
      <c r="C11" s="129">
        <v>6.3</v>
      </c>
      <c r="D11" s="17">
        <v>0.65</v>
      </c>
      <c r="E11" s="18">
        <v>3.7</v>
      </c>
      <c r="F11" s="12">
        <v>120</v>
      </c>
      <c r="G11" s="107">
        <v>3.7</v>
      </c>
      <c r="H11" s="105">
        <v>0</v>
      </c>
      <c r="I11" s="105">
        <v>3.7</v>
      </c>
      <c r="J11" s="105">
        <v>3.0500000000000003</v>
      </c>
      <c r="K11" s="102">
        <v>3.0500000000000003</v>
      </c>
      <c r="L11" s="36" t="str">
        <f t="shared" si="0"/>
        <v>available</v>
      </c>
      <c r="M11" s="14"/>
      <c r="N11" s="29">
        <v>6</v>
      </c>
      <c r="O11" s="30" t="s">
        <v>57</v>
      </c>
      <c r="P11" s="119">
        <v>6.3</v>
      </c>
      <c r="Q11" s="116">
        <v>0.061</v>
      </c>
      <c r="R11" s="153">
        <f>Q11+'[1]Костромаэнерго'!D11</f>
        <v>0.7110000000000001</v>
      </c>
      <c r="S11" s="124">
        <v>3.7</v>
      </c>
      <c r="T11" s="121">
        <v>120</v>
      </c>
      <c r="U11" s="123">
        <f t="shared" si="2"/>
        <v>-2.989</v>
      </c>
      <c r="V11" s="123">
        <v>0</v>
      </c>
      <c r="W11" s="123">
        <f t="shared" si="3"/>
        <v>3.7</v>
      </c>
      <c r="X11" s="122">
        <f t="shared" si="4"/>
        <v>2.989</v>
      </c>
      <c r="Y11" s="123">
        <f t="shared" si="5"/>
        <v>2.989</v>
      </c>
      <c r="Z11" s="136" t="str">
        <f t="shared" si="1"/>
        <v>available</v>
      </c>
    </row>
    <row r="12" spans="1:26" s="1" customFormat="1" ht="24">
      <c r="A12" s="26">
        <v>7</v>
      </c>
      <c r="B12" s="27" t="s">
        <v>58</v>
      </c>
      <c r="C12" s="129">
        <v>2.5</v>
      </c>
      <c r="D12" s="17">
        <v>0.25</v>
      </c>
      <c r="E12" s="18">
        <v>1.5</v>
      </c>
      <c r="F12" s="12">
        <v>120</v>
      </c>
      <c r="G12" s="107">
        <v>1.5</v>
      </c>
      <c r="H12" s="105">
        <v>0</v>
      </c>
      <c r="I12" s="106">
        <v>1.5</v>
      </c>
      <c r="J12" s="105">
        <v>1.25</v>
      </c>
      <c r="K12" s="101">
        <v>1.25</v>
      </c>
      <c r="L12" s="37" t="str">
        <f t="shared" si="0"/>
        <v>available</v>
      </c>
      <c r="M12" s="14"/>
      <c r="N12" s="29">
        <v>7</v>
      </c>
      <c r="O12" s="30" t="s">
        <v>58</v>
      </c>
      <c r="P12" s="119">
        <v>2.5</v>
      </c>
      <c r="Q12" s="116">
        <v>0.027</v>
      </c>
      <c r="R12" s="153">
        <f>Q12+'[1]Костромаэнерго'!D12</f>
        <v>0.277</v>
      </c>
      <c r="S12" s="124">
        <v>1.5</v>
      </c>
      <c r="T12" s="121">
        <v>120</v>
      </c>
      <c r="U12" s="123">
        <f t="shared" si="2"/>
        <v>-1.2229999999999999</v>
      </c>
      <c r="V12" s="123">
        <v>0</v>
      </c>
      <c r="W12" s="123">
        <f t="shared" si="3"/>
        <v>1.5</v>
      </c>
      <c r="X12" s="122">
        <f t="shared" si="4"/>
        <v>1.2229999999999999</v>
      </c>
      <c r="Y12" s="123">
        <f t="shared" si="5"/>
        <v>1.2229999999999999</v>
      </c>
      <c r="Z12" s="137" t="str">
        <f t="shared" si="1"/>
        <v>available</v>
      </c>
    </row>
    <row r="13" spans="1:26" s="1" customFormat="1" ht="24">
      <c r="A13" s="26">
        <v>8</v>
      </c>
      <c r="B13" s="27" t="s">
        <v>59</v>
      </c>
      <c r="C13" s="129">
        <v>1.6</v>
      </c>
      <c r="D13" s="17">
        <v>0.14</v>
      </c>
      <c r="E13" s="18">
        <v>0.72</v>
      </c>
      <c r="F13" s="12">
        <v>120</v>
      </c>
      <c r="G13" s="107">
        <v>0.72</v>
      </c>
      <c r="H13" s="105">
        <v>0</v>
      </c>
      <c r="I13" s="108">
        <v>0.72</v>
      </c>
      <c r="J13" s="105">
        <v>0.58</v>
      </c>
      <c r="K13" s="32">
        <v>0.58</v>
      </c>
      <c r="L13" s="28" t="str">
        <f t="shared" si="0"/>
        <v>available</v>
      </c>
      <c r="M13" s="14"/>
      <c r="N13" s="29">
        <v>8</v>
      </c>
      <c r="O13" s="30" t="s">
        <v>59</v>
      </c>
      <c r="P13" s="119">
        <v>1.6</v>
      </c>
      <c r="Q13" s="116">
        <v>0.075</v>
      </c>
      <c r="R13" s="153">
        <f>Q13+'[1]Костромаэнерго'!D13</f>
        <v>0.21500000000000002</v>
      </c>
      <c r="S13" s="124">
        <v>0.72</v>
      </c>
      <c r="T13" s="121">
        <v>120</v>
      </c>
      <c r="U13" s="123">
        <f t="shared" si="2"/>
        <v>-0.5049999999999999</v>
      </c>
      <c r="V13" s="123">
        <v>0</v>
      </c>
      <c r="W13" s="123">
        <f t="shared" si="3"/>
        <v>0.72</v>
      </c>
      <c r="X13" s="122">
        <f t="shared" si="4"/>
        <v>0.5049999999999999</v>
      </c>
      <c r="Y13" s="123">
        <f t="shared" si="5"/>
        <v>0.5049999999999999</v>
      </c>
      <c r="Z13" s="135" t="str">
        <f t="shared" si="1"/>
        <v>available</v>
      </c>
    </row>
    <row r="14" spans="1:26" s="1" customFormat="1" ht="24">
      <c r="A14" s="26">
        <v>9</v>
      </c>
      <c r="B14" s="27" t="s">
        <v>60</v>
      </c>
      <c r="C14" s="129">
        <v>4</v>
      </c>
      <c r="D14" s="17">
        <v>1.39</v>
      </c>
      <c r="E14" s="18">
        <v>2.6</v>
      </c>
      <c r="F14" s="12">
        <v>120</v>
      </c>
      <c r="G14" s="107">
        <v>2.6</v>
      </c>
      <c r="H14" s="105">
        <v>0</v>
      </c>
      <c r="I14" s="105">
        <v>2.6</v>
      </c>
      <c r="J14" s="105">
        <v>1.2100000000000002</v>
      </c>
      <c r="K14" s="32">
        <v>1.2100000000000002</v>
      </c>
      <c r="L14" s="36" t="str">
        <f t="shared" si="0"/>
        <v>available</v>
      </c>
      <c r="M14" s="14"/>
      <c r="N14" s="29">
        <v>9</v>
      </c>
      <c r="O14" s="30" t="s">
        <v>60</v>
      </c>
      <c r="P14" s="119">
        <v>4</v>
      </c>
      <c r="Q14" s="116">
        <v>0.074</v>
      </c>
      <c r="R14" s="153">
        <f>Q14+'[1]Костромаэнерго'!D14</f>
        <v>1.464</v>
      </c>
      <c r="S14" s="124">
        <v>2.6</v>
      </c>
      <c r="T14" s="121">
        <v>120</v>
      </c>
      <c r="U14" s="123">
        <f t="shared" si="2"/>
        <v>-1.1360000000000001</v>
      </c>
      <c r="V14" s="123">
        <v>0</v>
      </c>
      <c r="W14" s="123">
        <f t="shared" si="3"/>
        <v>2.6</v>
      </c>
      <c r="X14" s="122">
        <f t="shared" si="4"/>
        <v>1.1360000000000001</v>
      </c>
      <c r="Y14" s="123">
        <f t="shared" si="5"/>
        <v>1.1360000000000001</v>
      </c>
      <c r="Z14" s="136" t="str">
        <f t="shared" si="1"/>
        <v>available</v>
      </c>
    </row>
    <row r="15" spans="1:26" s="1" customFormat="1" ht="24">
      <c r="A15" s="26">
        <v>10</v>
      </c>
      <c r="B15" s="27" t="s">
        <v>61</v>
      </c>
      <c r="C15" s="129">
        <v>10</v>
      </c>
      <c r="D15" s="17">
        <v>0.27</v>
      </c>
      <c r="E15" s="18">
        <v>4.6</v>
      </c>
      <c r="F15" s="12">
        <v>120</v>
      </c>
      <c r="G15" s="107">
        <v>4.6</v>
      </c>
      <c r="H15" s="105">
        <v>0</v>
      </c>
      <c r="I15" s="105">
        <v>4.6</v>
      </c>
      <c r="J15" s="105">
        <v>4.33</v>
      </c>
      <c r="K15" s="32">
        <v>4.33</v>
      </c>
      <c r="L15" s="37" t="str">
        <f t="shared" si="0"/>
        <v>available</v>
      </c>
      <c r="M15" s="14"/>
      <c r="N15" s="29">
        <v>10</v>
      </c>
      <c r="O15" s="30" t="s">
        <v>61</v>
      </c>
      <c r="P15" s="119">
        <v>10</v>
      </c>
      <c r="Q15" s="116">
        <v>0.011</v>
      </c>
      <c r="R15" s="153">
        <f>Q15+'[1]Костромаэнерго'!D15</f>
        <v>0.281</v>
      </c>
      <c r="S15" s="124">
        <v>4.6</v>
      </c>
      <c r="T15" s="121">
        <v>120</v>
      </c>
      <c r="U15" s="123">
        <f t="shared" si="2"/>
        <v>-4.319</v>
      </c>
      <c r="V15" s="123">
        <v>0</v>
      </c>
      <c r="W15" s="123">
        <f t="shared" si="3"/>
        <v>4.6</v>
      </c>
      <c r="X15" s="122">
        <f t="shared" si="4"/>
        <v>4.319</v>
      </c>
      <c r="Y15" s="123">
        <f t="shared" si="5"/>
        <v>4.319</v>
      </c>
      <c r="Z15" s="137" t="str">
        <f t="shared" si="1"/>
        <v>available</v>
      </c>
    </row>
    <row r="16" spans="1:26" s="1" customFormat="1" ht="24">
      <c r="A16" s="26">
        <v>11</v>
      </c>
      <c r="B16" s="27" t="s">
        <v>62</v>
      </c>
      <c r="C16" s="129">
        <v>2.5</v>
      </c>
      <c r="D16" s="17">
        <v>0.62</v>
      </c>
      <c r="E16" s="18">
        <v>1.38</v>
      </c>
      <c r="F16" s="12">
        <v>120</v>
      </c>
      <c r="G16" s="105">
        <v>1.38</v>
      </c>
      <c r="H16" s="105">
        <v>0</v>
      </c>
      <c r="I16" s="105">
        <v>1.38</v>
      </c>
      <c r="J16" s="105">
        <v>0.7599999999999999</v>
      </c>
      <c r="K16" s="101">
        <v>0.7599999999999999</v>
      </c>
      <c r="L16" s="28" t="str">
        <f t="shared" si="0"/>
        <v>available</v>
      </c>
      <c r="M16" s="14"/>
      <c r="N16" s="29">
        <v>11</v>
      </c>
      <c r="O16" s="30" t="s">
        <v>62</v>
      </c>
      <c r="P16" s="119">
        <v>2.5</v>
      </c>
      <c r="Q16" s="116">
        <v>0.313</v>
      </c>
      <c r="R16" s="153">
        <f>Q16+'[1]Костромаэнерго'!D16</f>
        <v>0.933</v>
      </c>
      <c r="S16" s="124">
        <v>1.38</v>
      </c>
      <c r="T16" s="121">
        <v>120</v>
      </c>
      <c r="U16" s="123">
        <f t="shared" si="2"/>
        <v>-0.44699999999999984</v>
      </c>
      <c r="V16" s="123">
        <v>0</v>
      </c>
      <c r="W16" s="123">
        <f t="shared" si="3"/>
        <v>1.38</v>
      </c>
      <c r="X16" s="122">
        <f t="shared" si="4"/>
        <v>0.44699999999999984</v>
      </c>
      <c r="Y16" s="123">
        <f t="shared" si="5"/>
        <v>0.44699999999999984</v>
      </c>
      <c r="Z16" s="135" t="str">
        <f t="shared" si="1"/>
        <v>available</v>
      </c>
    </row>
    <row r="17" spans="1:26" s="1" customFormat="1" ht="24">
      <c r="A17" s="26">
        <v>12</v>
      </c>
      <c r="B17" s="27" t="s">
        <v>63</v>
      </c>
      <c r="C17" s="129">
        <v>1.6</v>
      </c>
      <c r="D17" s="17">
        <v>0.18</v>
      </c>
      <c r="E17" s="18">
        <v>0.93</v>
      </c>
      <c r="F17" s="12">
        <v>120</v>
      </c>
      <c r="G17" s="105">
        <v>0.93</v>
      </c>
      <c r="H17" s="105">
        <v>0</v>
      </c>
      <c r="I17" s="105">
        <v>0.93</v>
      </c>
      <c r="J17" s="105">
        <v>0.75</v>
      </c>
      <c r="K17" s="32">
        <v>0.75</v>
      </c>
      <c r="L17" s="36" t="str">
        <f t="shared" si="0"/>
        <v>available</v>
      </c>
      <c r="M17" s="14"/>
      <c r="N17" s="29">
        <v>12</v>
      </c>
      <c r="O17" s="30" t="s">
        <v>63</v>
      </c>
      <c r="P17" s="119">
        <v>1.6</v>
      </c>
      <c r="Q17" s="116">
        <v>0.018</v>
      </c>
      <c r="R17" s="153">
        <f>Q17+'[1]Костромаэнерго'!D17</f>
        <v>0.19799999999999998</v>
      </c>
      <c r="S17" s="124">
        <v>0.93</v>
      </c>
      <c r="T17" s="121">
        <v>120</v>
      </c>
      <c r="U17" s="123">
        <f t="shared" si="2"/>
        <v>-0.7320000000000001</v>
      </c>
      <c r="V17" s="123">
        <v>0</v>
      </c>
      <c r="W17" s="123">
        <f t="shared" si="3"/>
        <v>0.93</v>
      </c>
      <c r="X17" s="122">
        <f t="shared" si="4"/>
        <v>0.7320000000000001</v>
      </c>
      <c r="Y17" s="123">
        <f t="shared" si="5"/>
        <v>0.7320000000000001</v>
      </c>
      <c r="Z17" s="136" t="str">
        <f t="shared" si="1"/>
        <v>available</v>
      </c>
    </row>
    <row r="18" spans="1:26" s="1" customFormat="1" ht="24">
      <c r="A18" s="26">
        <v>13</v>
      </c>
      <c r="B18" s="27" t="s">
        <v>64</v>
      </c>
      <c r="C18" s="129">
        <v>1.6</v>
      </c>
      <c r="D18" s="17">
        <v>0.22</v>
      </c>
      <c r="E18" s="18">
        <v>0.88</v>
      </c>
      <c r="F18" s="12">
        <v>120</v>
      </c>
      <c r="G18" s="108">
        <v>0.88</v>
      </c>
      <c r="H18" s="105">
        <v>0</v>
      </c>
      <c r="I18" s="105">
        <v>0.88</v>
      </c>
      <c r="J18" s="105">
        <v>0.66</v>
      </c>
      <c r="K18" s="32">
        <v>0.66</v>
      </c>
      <c r="L18" s="37" t="str">
        <f t="shared" si="0"/>
        <v>available</v>
      </c>
      <c r="M18" s="14"/>
      <c r="N18" s="29">
        <v>13</v>
      </c>
      <c r="O18" s="30" t="s">
        <v>64</v>
      </c>
      <c r="P18" s="119">
        <v>1.6</v>
      </c>
      <c r="Q18" s="116">
        <v>0.118</v>
      </c>
      <c r="R18" s="153">
        <f>Q18+'[1]Костромаэнерго'!D18</f>
        <v>0.33799999999999997</v>
      </c>
      <c r="S18" s="124">
        <v>0.88</v>
      </c>
      <c r="T18" s="121">
        <v>120</v>
      </c>
      <c r="U18" s="123">
        <f t="shared" si="2"/>
        <v>-0.542</v>
      </c>
      <c r="V18" s="123">
        <v>0</v>
      </c>
      <c r="W18" s="123">
        <f t="shared" si="3"/>
        <v>0.88</v>
      </c>
      <c r="X18" s="122">
        <f t="shared" si="4"/>
        <v>0.542</v>
      </c>
      <c r="Y18" s="123">
        <f t="shared" si="5"/>
        <v>0.542</v>
      </c>
      <c r="Z18" s="137" t="str">
        <f t="shared" si="1"/>
        <v>available</v>
      </c>
    </row>
    <row r="19" spans="1:26" s="1" customFormat="1" ht="24">
      <c r="A19" s="26">
        <v>14</v>
      </c>
      <c r="B19" s="27" t="s">
        <v>65</v>
      </c>
      <c r="C19" s="129">
        <v>2.5</v>
      </c>
      <c r="D19" s="17">
        <v>0.21</v>
      </c>
      <c r="E19" s="18">
        <v>0.98</v>
      </c>
      <c r="F19" s="12">
        <v>120</v>
      </c>
      <c r="G19" s="107">
        <v>0.98</v>
      </c>
      <c r="H19" s="105">
        <v>0</v>
      </c>
      <c r="I19" s="108">
        <v>0.98</v>
      </c>
      <c r="J19" s="105">
        <v>0.77</v>
      </c>
      <c r="K19" s="32">
        <v>0.77</v>
      </c>
      <c r="L19" s="36" t="str">
        <f t="shared" si="0"/>
        <v>available</v>
      </c>
      <c r="M19" s="14"/>
      <c r="N19" s="29">
        <v>14</v>
      </c>
      <c r="O19" s="30" t="s">
        <v>65</v>
      </c>
      <c r="P19" s="119">
        <v>2.5</v>
      </c>
      <c r="Q19" s="116">
        <v>0.24</v>
      </c>
      <c r="R19" s="153">
        <f>Q19+'[1]Костромаэнерго'!D19</f>
        <v>0.44999999999999996</v>
      </c>
      <c r="S19" s="124">
        <v>0.98</v>
      </c>
      <c r="T19" s="121">
        <v>120</v>
      </c>
      <c r="U19" s="123">
        <f t="shared" si="2"/>
        <v>-0.53</v>
      </c>
      <c r="V19" s="123">
        <v>0</v>
      </c>
      <c r="W19" s="123">
        <f t="shared" si="3"/>
        <v>0.98</v>
      </c>
      <c r="X19" s="122">
        <f t="shared" si="4"/>
        <v>0.53</v>
      </c>
      <c r="Y19" s="123">
        <f t="shared" si="5"/>
        <v>0.53</v>
      </c>
      <c r="Z19" s="136" t="str">
        <f t="shared" si="1"/>
        <v>available</v>
      </c>
    </row>
    <row r="20" spans="1:26" s="1" customFormat="1" ht="24">
      <c r="A20" s="26">
        <v>15</v>
      </c>
      <c r="B20" s="27" t="s">
        <v>66</v>
      </c>
      <c r="C20" s="129">
        <v>2.5</v>
      </c>
      <c r="D20" s="17">
        <v>0.47</v>
      </c>
      <c r="E20" s="18">
        <v>2.5</v>
      </c>
      <c r="F20" s="12" t="s">
        <v>226</v>
      </c>
      <c r="G20" s="107">
        <v>2.5</v>
      </c>
      <c r="H20" s="105">
        <v>0</v>
      </c>
      <c r="I20" s="105">
        <v>2.5</v>
      </c>
      <c r="J20" s="105">
        <v>2.0300000000000002</v>
      </c>
      <c r="K20" s="32">
        <v>2.0300000000000002</v>
      </c>
      <c r="L20" s="37" t="str">
        <f t="shared" si="0"/>
        <v>available</v>
      </c>
      <c r="M20" s="14"/>
      <c r="N20" s="29">
        <v>15</v>
      </c>
      <c r="O20" s="30" t="s">
        <v>66</v>
      </c>
      <c r="P20" s="119">
        <v>2.5</v>
      </c>
      <c r="Q20" s="116">
        <v>0.059</v>
      </c>
      <c r="R20" s="153">
        <f>Q20+'[1]Костромаэнерго'!D20</f>
        <v>0.5289999999999999</v>
      </c>
      <c r="S20" s="124">
        <v>2.5</v>
      </c>
      <c r="T20" s="121" t="s">
        <v>226</v>
      </c>
      <c r="U20" s="123">
        <f t="shared" si="2"/>
        <v>-1.971</v>
      </c>
      <c r="V20" s="123">
        <v>0</v>
      </c>
      <c r="W20" s="123">
        <f t="shared" si="3"/>
        <v>2.5</v>
      </c>
      <c r="X20" s="122">
        <f t="shared" si="4"/>
        <v>1.971</v>
      </c>
      <c r="Y20" s="123">
        <f t="shared" si="5"/>
        <v>1.971</v>
      </c>
      <c r="Z20" s="137" t="str">
        <f t="shared" si="1"/>
        <v>available</v>
      </c>
    </row>
    <row r="21" spans="1:26" s="1" customFormat="1" ht="24">
      <c r="A21" s="26">
        <v>16</v>
      </c>
      <c r="B21" s="27" t="s">
        <v>67</v>
      </c>
      <c r="C21" s="129">
        <v>1.6</v>
      </c>
      <c r="D21" s="17">
        <v>0.2</v>
      </c>
      <c r="E21" s="18">
        <v>1.6</v>
      </c>
      <c r="F21" s="12" t="s">
        <v>226</v>
      </c>
      <c r="G21" s="105">
        <v>1.6</v>
      </c>
      <c r="H21" s="105">
        <v>0</v>
      </c>
      <c r="I21" s="105">
        <v>1.6</v>
      </c>
      <c r="J21" s="105">
        <v>1.4000000000000001</v>
      </c>
      <c r="K21" s="32">
        <v>1.4000000000000001</v>
      </c>
      <c r="L21" s="36" t="str">
        <f t="shared" si="0"/>
        <v>available</v>
      </c>
      <c r="M21" s="14"/>
      <c r="N21" s="29">
        <v>16</v>
      </c>
      <c r="O21" s="30" t="s">
        <v>67</v>
      </c>
      <c r="P21" s="119">
        <v>1.6</v>
      </c>
      <c r="Q21" s="116">
        <v>0.03</v>
      </c>
      <c r="R21" s="153">
        <f>Q21+'[1]Костромаэнерго'!D21</f>
        <v>0.23</v>
      </c>
      <c r="S21" s="124">
        <v>1.6</v>
      </c>
      <c r="T21" s="121" t="s">
        <v>226</v>
      </c>
      <c r="U21" s="123">
        <f t="shared" si="2"/>
        <v>-1.37</v>
      </c>
      <c r="V21" s="123">
        <v>0</v>
      </c>
      <c r="W21" s="123">
        <f t="shared" si="3"/>
        <v>1.6</v>
      </c>
      <c r="X21" s="122">
        <f t="shared" si="4"/>
        <v>1.37</v>
      </c>
      <c r="Y21" s="123">
        <f t="shared" si="5"/>
        <v>1.37</v>
      </c>
      <c r="Z21" s="136" t="str">
        <f t="shared" si="1"/>
        <v>available</v>
      </c>
    </row>
    <row r="22" spans="1:26" s="1" customFormat="1" ht="24">
      <c r="A22" s="26">
        <v>17</v>
      </c>
      <c r="B22" s="27" t="s">
        <v>68</v>
      </c>
      <c r="C22" s="129">
        <v>3.2</v>
      </c>
      <c r="D22" s="17">
        <v>0.19</v>
      </c>
      <c r="E22" s="18">
        <v>1.44</v>
      </c>
      <c r="F22" s="12">
        <v>120</v>
      </c>
      <c r="G22" s="108">
        <v>1.44</v>
      </c>
      <c r="H22" s="105">
        <v>0</v>
      </c>
      <c r="I22" s="105">
        <v>1.44</v>
      </c>
      <c r="J22" s="105">
        <v>1.25</v>
      </c>
      <c r="K22" s="101">
        <v>1.25</v>
      </c>
      <c r="L22" s="37" t="str">
        <f t="shared" si="0"/>
        <v>available</v>
      </c>
      <c r="M22" s="14"/>
      <c r="N22" s="29">
        <v>17</v>
      </c>
      <c r="O22" s="30" t="s">
        <v>68</v>
      </c>
      <c r="P22" s="119">
        <v>3.2</v>
      </c>
      <c r="Q22" s="116">
        <v>0</v>
      </c>
      <c r="R22" s="153">
        <f>Q22+'[1]Костромаэнерго'!D22</f>
        <v>0.19</v>
      </c>
      <c r="S22" s="124">
        <v>1.44</v>
      </c>
      <c r="T22" s="121">
        <v>120</v>
      </c>
      <c r="U22" s="123">
        <f t="shared" si="2"/>
        <v>-1.25</v>
      </c>
      <c r="V22" s="123">
        <v>0</v>
      </c>
      <c r="W22" s="123">
        <f t="shared" si="3"/>
        <v>1.44</v>
      </c>
      <c r="X22" s="122">
        <f t="shared" si="4"/>
        <v>1.25</v>
      </c>
      <c r="Y22" s="123">
        <f t="shared" si="5"/>
        <v>1.25</v>
      </c>
      <c r="Z22" s="137" t="str">
        <f t="shared" si="1"/>
        <v>available</v>
      </c>
    </row>
    <row r="23" spans="1:26" s="1" customFormat="1" ht="24">
      <c r="A23" s="26">
        <v>18</v>
      </c>
      <c r="B23" s="27" t="s">
        <v>69</v>
      </c>
      <c r="C23" s="129">
        <v>2.5</v>
      </c>
      <c r="D23" s="17">
        <v>0.33</v>
      </c>
      <c r="E23" s="18">
        <v>0.43</v>
      </c>
      <c r="F23" s="12">
        <v>120</v>
      </c>
      <c r="G23" s="107">
        <v>0.43</v>
      </c>
      <c r="H23" s="105">
        <v>0</v>
      </c>
      <c r="I23" s="105">
        <v>0.43</v>
      </c>
      <c r="J23" s="105">
        <v>0.09999999999999998</v>
      </c>
      <c r="K23" s="32">
        <v>0.09999999999999998</v>
      </c>
      <c r="L23" s="28" t="str">
        <f t="shared" si="0"/>
        <v>available</v>
      </c>
      <c r="M23" s="14"/>
      <c r="N23" s="29">
        <v>18</v>
      </c>
      <c r="O23" s="30" t="s">
        <v>69</v>
      </c>
      <c r="P23" s="119">
        <v>2.5</v>
      </c>
      <c r="Q23" s="116">
        <v>0.039</v>
      </c>
      <c r="R23" s="153">
        <f>Q23+'[1]Костромаэнерго'!D23</f>
        <v>0.369</v>
      </c>
      <c r="S23" s="124">
        <v>0.43</v>
      </c>
      <c r="T23" s="121">
        <v>120</v>
      </c>
      <c r="U23" s="123">
        <f t="shared" si="2"/>
        <v>-0.061</v>
      </c>
      <c r="V23" s="123">
        <v>0</v>
      </c>
      <c r="W23" s="123">
        <f t="shared" si="3"/>
        <v>0.43</v>
      </c>
      <c r="X23" s="122">
        <f t="shared" si="4"/>
        <v>0.061</v>
      </c>
      <c r="Y23" s="123">
        <f t="shared" si="5"/>
        <v>0.061</v>
      </c>
      <c r="Z23" s="135" t="str">
        <f t="shared" si="1"/>
        <v>available</v>
      </c>
    </row>
    <row r="24" spans="1:26" s="1" customFormat="1" ht="24">
      <c r="A24" s="26">
        <v>19</v>
      </c>
      <c r="B24" s="27" t="s">
        <v>70</v>
      </c>
      <c r="C24" s="129">
        <v>4</v>
      </c>
      <c r="D24" s="17">
        <v>0.32</v>
      </c>
      <c r="E24" s="18">
        <v>2.32</v>
      </c>
      <c r="F24" s="12">
        <v>120</v>
      </c>
      <c r="G24" s="105">
        <v>2.32</v>
      </c>
      <c r="H24" s="105">
        <v>0</v>
      </c>
      <c r="I24" s="106">
        <v>2.32</v>
      </c>
      <c r="J24" s="105">
        <v>1.9999999999999998</v>
      </c>
      <c r="K24" s="32">
        <v>1.9999999999999998</v>
      </c>
      <c r="L24" s="28" t="str">
        <f t="shared" si="0"/>
        <v>available</v>
      </c>
      <c r="M24" s="14"/>
      <c r="N24" s="29">
        <v>19</v>
      </c>
      <c r="O24" s="30" t="s">
        <v>70</v>
      </c>
      <c r="P24" s="119">
        <v>4</v>
      </c>
      <c r="Q24" s="116">
        <v>0.146</v>
      </c>
      <c r="R24" s="153">
        <f>Q24+'[1]Костромаэнерго'!D24</f>
        <v>0.46599999999999997</v>
      </c>
      <c r="S24" s="124">
        <v>2.32</v>
      </c>
      <c r="T24" s="121">
        <v>120</v>
      </c>
      <c r="U24" s="123">
        <f t="shared" si="2"/>
        <v>-1.8539999999999999</v>
      </c>
      <c r="V24" s="123">
        <v>0</v>
      </c>
      <c r="W24" s="123">
        <f t="shared" si="3"/>
        <v>2.32</v>
      </c>
      <c r="X24" s="122">
        <f t="shared" si="4"/>
        <v>1.8539999999999999</v>
      </c>
      <c r="Y24" s="123">
        <f t="shared" si="5"/>
        <v>1.8539999999999999</v>
      </c>
      <c r="Z24" s="135" t="str">
        <f t="shared" si="1"/>
        <v>available</v>
      </c>
    </row>
    <row r="25" spans="1:26" s="1" customFormat="1" ht="24">
      <c r="A25" s="26">
        <v>20</v>
      </c>
      <c r="B25" s="27" t="s">
        <v>71</v>
      </c>
      <c r="C25" s="129">
        <v>1</v>
      </c>
      <c r="D25" s="17">
        <v>0.15</v>
      </c>
      <c r="E25" s="18">
        <v>1.7</v>
      </c>
      <c r="F25" s="12">
        <v>120</v>
      </c>
      <c r="G25" s="108">
        <v>1.7</v>
      </c>
      <c r="H25" s="105">
        <v>0</v>
      </c>
      <c r="I25" s="108">
        <v>1.7</v>
      </c>
      <c r="J25" s="105">
        <v>1.55</v>
      </c>
      <c r="K25" s="32">
        <v>1.55</v>
      </c>
      <c r="L25" s="28" t="str">
        <f t="shared" si="0"/>
        <v>available</v>
      </c>
      <c r="M25" s="14"/>
      <c r="N25" s="29">
        <v>20</v>
      </c>
      <c r="O25" s="30" t="s">
        <v>71</v>
      </c>
      <c r="P25" s="119">
        <v>1</v>
      </c>
      <c r="Q25" s="116">
        <v>0</v>
      </c>
      <c r="R25" s="153">
        <f>Q25+'[1]Костромаэнерго'!D25</f>
        <v>0.15</v>
      </c>
      <c r="S25" s="124">
        <v>1.7</v>
      </c>
      <c r="T25" s="121">
        <v>120</v>
      </c>
      <c r="U25" s="123">
        <f t="shared" si="2"/>
        <v>-1.55</v>
      </c>
      <c r="V25" s="123">
        <v>0</v>
      </c>
      <c r="W25" s="123">
        <f t="shared" si="3"/>
        <v>1.7</v>
      </c>
      <c r="X25" s="122">
        <f t="shared" si="4"/>
        <v>1.55</v>
      </c>
      <c r="Y25" s="123">
        <f t="shared" si="5"/>
        <v>1.55</v>
      </c>
      <c r="Z25" s="135" t="str">
        <f t="shared" si="1"/>
        <v>available</v>
      </c>
    </row>
    <row r="26" spans="1:26" s="1" customFormat="1" ht="24">
      <c r="A26" s="26">
        <v>21</v>
      </c>
      <c r="B26" s="27" t="s">
        <v>72</v>
      </c>
      <c r="C26" s="129">
        <v>1</v>
      </c>
      <c r="D26" s="17">
        <v>0.13</v>
      </c>
      <c r="E26" s="18">
        <v>0.56</v>
      </c>
      <c r="F26" s="12">
        <v>120</v>
      </c>
      <c r="G26" s="107">
        <v>0.56</v>
      </c>
      <c r="H26" s="105">
        <v>0</v>
      </c>
      <c r="I26" s="105">
        <v>0.56</v>
      </c>
      <c r="J26" s="105">
        <v>0.43000000000000005</v>
      </c>
      <c r="K26" s="32">
        <v>0.43000000000000005</v>
      </c>
      <c r="L26" s="36" t="str">
        <f t="shared" si="0"/>
        <v>available</v>
      </c>
      <c r="M26" s="14"/>
      <c r="N26" s="29">
        <v>21</v>
      </c>
      <c r="O26" s="30" t="s">
        <v>72</v>
      </c>
      <c r="P26" s="119">
        <v>1</v>
      </c>
      <c r="Q26" s="116">
        <v>0.035</v>
      </c>
      <c r="R26" s="153">
        <f>Q26+'[1]Костромаэнерго'!D26</f>
        <v>0.165</v>
      </c>
      <c r="S26" s="124">
        <v>0.56</v>
      </c>
      <c r="T26" s="121">
        <v>120</v>
      </c>
      <c r="U26" s="123">
        <f t="shared" si="2"/>
        <v>-0.395</v>
      </c>
      <c r="V26" s="123">
        <v>0</v>
      </c>
      <c r="W26" s="123">
        <f t="shared" si="3"/>
        <v>0.56</v>
      </c>
      <c r="X26" s="122">
        <f t="shared" si="4"/>
        <v>0.395</v>
      </c>
      <c r="Y26" s="123">
        <f t="shared" si="5"/>
        <v>0.395</v>
      </c>
      <c r="Z26" s="136" t="str">
        <f t="shared" si="1"/>
        <v>available</v>
      </c>
    </row>
    <row r="27" spans="1:26" s="1" customFormat="1" ht="24">
      <c r="A27" s="26">
        <v>22</v>
      </c>
      <c r="B27" s="27" t="s">
        <v>73</v>
      </c>
      <c r="C27" s="129">
        <v>1.6</v>
      </c>
      <c r="D27" s="17">
        <v>0.32</v>
      </c>
      <c r="E27" s="18">
        <v>1.6</v>
      </c>
      <c r="F27" s="12" t="s">
        <v>226</v>
      </c>
      <c r="G27" s="107">
        <v>1.6</v>
      </c>
      <c r="H27" s="105">
        <v>0</v>
      </c>
      <c r="I27" s="108">
        <v>1.6</v>
      </c>
      <c r="J27" s="105">
        <v>1.28</v>
      </c>
      <c r="K27" s="102">
        <v>1.28</v>
      </c>
      <c r="L27" s="37" t="str">
        <f t="shared" si="0"/>
        <v>available</v>
      </c>
      <c r="M27" s="14"/>
      <c r="N27" s="29">
        <v>22</v>
      </c>
      <c r="O27" s="30" t="s">
        <v>73</v>
      </c>
      <c r="P27" s="119">
        <v>1.6</v>
      </c>
      <c r="Q27" s="116">
        <v>0</v>
      </c>
      <c r="R27" s="153">
        <f>Q27+'[1]Костромаэнерго'!D27</f>
        <v>0.32</v>
      </c>
      <c r="S27" s="124">
        <v>1.6</v>
      </c>
      <c r="T27" s="121" t="s">
        <v>226</v>
      </c>
      <c r="U27" s="123">
        <f t="shared" si="2"/>
        <v>-1.28</v>
      </c>
      <c r="V27" s="123">
        <v>0</v>
      </c>
      <c r="W27" s="123">
        <f t="shared" si="3"/>
        <v>1.6</v>
      </c>
      <c r="X27" s="122">
        <f t="shared" si="4"/>
        <v>1.28</v>
      </c>
      <c r="Y27" s="123">
        <f t="shared" si="5"/>
        <v>1.28</v>
      </c>
      <c r="Z27" s="137" t="str">
        <f t="shared" si="1"/>
        <v>available</v>
      </c>
    </row>
    <row r="28" spans="1:26" s="1" customFormat="1" ht="24">
      <c r="A28" s="26">
        <v>23</v>
      </c>
      <c r="B28" s="27" t="s">
        <v>74</v>
      </c>
      <c r="C28" s="129">
        <v>1</v>
      </c>
      <c r="D28" s="17">
        <v>0.09</v>
      </c>
      <c r="E28" s="18">
        <v>0.65</v>
      </c>
      <c r="F28" s="12">
        <v>120</v>
      </c>
      <c r="G28" s="107">
        <v>0.65</v>
      </c>
      <c r="H28" s="105">
        <v>0</v>
      </c>
      <c r="I28" s="105">
        <v>0.65</v>
      </c>
      <c r="J28" s="105">
        <v>0.56</v>
      </c>
      <c r="K28" s="101">
        <v>0.56</v>
      </c>
      <c r="L28" s="36" t="str">
        <f t="shared" si="0"/>
        <v>available</v>
      </c>
      <c r="M28" s="14"/>
      <c r="N28" s="29">
        <v>23</v>
      </c>
      <c r="O28" s="30" t="s">
        <v>74</v>
      </c>
      <c r="P28" s="119">
        <v>1</v>
      </c>
      <c r="Q28" s="116">
        <v>0.018</v>
      </c>
      <c r="R28" s="153">
        <f>Q28+'[1]Костромаэнерго'!D28</f>
        <v>0.108</v>
      </c>
      <c r="S28" s="124">
        <v>0.65</v>
      </c>
      <c r="T28" s="121">
        <v>120</v>
      </c>
      <c r="U28" s="123">
        <f t="shared" si="2"/>
        <v>-0.542</v>
      </c>
      <c r="V28" s="123">
        <v>0</v>
      </c>
      <c r="W28" s="123">
        <f t="shared" si="3"/>
        <v>0.65</v>
      </c>
      <c r="X28" s="122">
        <f t="shared" si="4"/>
        <v>0.542</v>
      </c>
      <c r="Y28" s="123">
        <f t="shared" si="5"/>
        <v>0.542</v>
      </c>
      <c r="Z28" s="136" t="str">
        <f t="shared" si="1"/>
        <v>available</v>
      </c>
    </row>
    <row r="29" spans="1:26" s="1" customFormat="1" ht="24">
      <c r="A29" s="26">
        <v>24</v>
      </c>
      <c r="B29" s="27" t="s">
        <v>75</v>
      </c>
      <c r="C29" s="129">
        <v>2.5</v>
      </c>
      <c r="D29" s="17">
        <v>0.19</v>
      </c>
      <c r="E29" s="18">
        <v>1.38</v>
      </c>
      <c r="F29" s="12">
        <v>120</v>
      </c>
      <c r="G29" s="107">
        <v>1.38</v>
      </c>
      <c r="H29" s="105">
        <v>0</v>
      </c>
      <c r="I29" s="105">
        <v>1.38</v>
      </c>
      <c r="J29" s="105">
        <v>1.19</v>
      </c>
      <c r="K29" s="32">
        <v>1.19</v>
      </c>
      <c r="L29" s="37" t="str">
        <f t="shared" si="0"/>
        <v>available</v>
      </c>
      <c r="M29" s="14"/>
      <c r="N29" s="29">
        <v>24</v>
      </c>
      <c r="O29" s="30" t="s">
        <v>75</v>
      </c>
      <c r="P29" s="119">
        <v>2.5</v>
      </c>
      <c r="Q29" s="116">
        <v>0.006</v>
      </c>
      <c r="R29" s="153">
        <f>Q29+'[1]Костромаэнерго'!D29</f>
        <v>0.196</v>
      </c>
      <c r="S29" s="124">
        <v>1.38</v>
      </c>
      <c r="T29" s="121">
        <v>120</v>
      </c>
      <c r="U29" s="123">
        <f t="shared" si="2"/>
        <v>-1.184</v>
      </c>
      <c r="V29" s="123">
        <v>0</v>
      </c>
      <c r="W29" s="123">
        <f t="shared" si="3"/>
        <v>1.38</v>
      </c>
      <c r="X29" s="122">
        <f t="shared" si="4"/>
        <v>1.184</v>
      </c>
      <c r="Y29" s="123">
        <f t="shared" si="5"/>
        <v>1.184</v>
      </c>
      <c r="Z29" s="137" t="str">
        <f t="shared" si="1"/>
        <v>available</v>
      </c>
    </row>
    <row r="30" spans="1:26" s="1" customFormat="1" ht="24">
      <c r="A30" s="26">
        <v>25</v>
      </c>
      <c r="B30" s="27" t="s">
        <v>76</v>
      </c>
      <c r="C30" s="129">
        <v>2.5</v>
      </c>
      <c r="D30" s="17">
        <v>0.15</v>
      </c>
      <c r="E30" s="18">
        <v>1.5</v>
      </c>
      <c r="F30" s="12">
        <v>120</v>
      </c>
      <c r="G30" s="107">
        <v>1.5</v>
      </c>
      <c r="H30" s="105">
        <v>0</v>
      </c>
      <c r="I30" s="105">
        <v>1.5</v>
      </c>
      <c r="J30" s="105">
        <v>1.35</v>
      </c>
      <c r="K30" s="32">
        <v>1.35</v>
      </c>
      <c r="L30" s="28" t="str">
        <f t="shared" si="0"/>
        <v>available</v>
      </c>
      <c r="M30" s="14"/>
      <c r="N30" s="29">
        <v>25</v>
      </c>
      <c r="O30" s="30" t="s">
        <v>76</v>
      </c>
      <c r="P30" s="119">
        <v>2.5</v>
      </c>
      <c r="Q30" s="116">
        <v>0.02</v>
      </c>
      <c r="R30" s="153">
        <f>Q30+'[1]Костромаэнерго'!D30</f>
        <v>0.16999999999999998</v>
      </c>
      <c r="S30" s="124">
        <v>1.5</v>
      </c>
      <c r="T30" s="121">
        <v>120</v>
      </c>
      <c r="U30" s="123">
        <f t="shared" si="2"/>
        <v>-1.33</v>
      </c>
      <c r="V30" s="123">
        <v>0</v>
      </c>
      <c r="W30" s="123">
        <f t="shared" si="3"/>
        <v>1.5</v>
      </c>
      <c r="X30" s="122">
        <f t="shared" si="4"/>
        <v>1.33</v>
      </c>
      <c r="Y30" s="123">
        <f t="shared" si="5"/>
        <v>1.33</v>
      </c>
      <c r="Z30" s="135" t="str">
        <f t="shared" si="1"/>
        <v>available</v>
      </c>
    </row>
    <row r="31" spans="1:26" s="1" customFormat="1" ht="24">
      <c r="A31" s="26">
        <v>26</v>
      </c>
      <c r="B31" s="27" t="s">
        <v>77</v>
      </c>
      <c r="C31" s="129">
        <v>1</v>
      </c>
      <c r="D31" s="17">
        <v>0.06</v>
      </c>
      <c r="E31" s="18">
        <v>0.39</v>
      </c>
      <c r="F31" s="12">
        <v>120</v>
      </c>
      <c r="G31" s="107">
        <v>0.39</v>
      </c>
      <c r="H31" s="105">
        <v>0</v>
      </c>
      <c r="I31" s="105">
        <v>0.39</v>
      </c>
      <c r="J31" s="105">
        <v>0.33</v>
      </c>
      <c r="K31" s="32">
        <v>0.33</v>
      </c>
      <c r="L31" s="36" t="str">
        <f t="shared" si="0"/>
        <v>available</v>
      </c>
      <c r="M31" s="14"/>
      <c r="N31" s="29">
        <v>26</v>
      </c>
      <c r="O31" s="30" t="s">
        <v>77</v>
      </c>
      <c r="P31" s="119">
        <v>1</v>
      </c>
      <c r="Q31" s="116">
        <v>0.034</v>
      </c>
      <c r="R31" s="153">
        <f>Q31+'[1]Костромаэнерго'!D31</f>
        <v>0.094</v>
      </c>
      <c r="S31" s="124">
        <v>0.39</v>
      </c>
      <c r="T31" s="121">
        <v>120</v>
      </c>
      <c r="U31" s="123">
        <f t="shared" si="2"/>
        <v>-0.29600000000000004</v>
      </c>
      <c r="V31" s="123">
        <v>0</v>
      </c>
      <c r="W31" s="123">
        <f t="shared" si="3"/>
        <v>0.39</v>
      </c>
      <c r="X31" s="122">
        <f t="shared" si="4"/>
        <v>0.29600000000000004</v>
      </c>
      <c r="Y31" s="123">
        <f t="shared" si="5"/>
        <v>0.29600000000000004</v>
      </c>
      <c r="Z31" s="136" t="str">
        <f t="shared" si="1"/>
        <v>available</v>
      </c>
    </row>
    <row r="32" spans="1:26" s="1" customFormat="1" ht="24">
      <c r="A32" s="26">
        <v>27</v>
      </c>
      <c r="B32" s="27" t="s">
        <v>78</v>
      </c>
      <c r="C32" s="129">
        <v>1.6</v>
      </c>
      <c r="D32" s="17">
        <v>0.32</v>
      </c>
      <c r="E32" s="18">
        <v>0.77</v>
      </c>
      <c r="F32" s="12">
        <v>120</v>
      </c>
      <c r="G32" s="107">
        <v>0.77</v>
      </c>
      <c r="H32" s="105">
        <v>0</v>
      </c>
      <c r="I32" s="108">
        <v>0.77</v>
      </c>
      <c r="J32" s="105">
        <v>0.45</v>
      </c>
      <c r="K32" s="32">
        <v>0.45</v>
      </c>
      <c r="L32" s="37" t="str">
        <f t="shared" si="0"/>
        <v>available</v>
      </c>
      <c r="M32" s="14"/>
      <c r="N32" s="29">
        <v>27</v>
      </c>
      <c r="O32" s="30" t="s">
        <v>78</v>
      </c>
      <c r="P32" s="119">
        <v>1.6</v>
      </c>
      <c r="Q32" s="116">
        <v>0</v>
      </c>
      <c r="R32" s="153">
        <f>Q32+'[1]Костромаэнерго'!D32</f>
        <v>0.32</v>
      </c>
      <c r="S32" s="124">
        <v>0.77</v>
      </c>
      <c r="T32" s="163">
        <v>120</v>
      </c>
      <c r="U32" s="123">
        <f t="shared" si="2"/>
        <v>-0.45</v>
      </c>
      <c r="V32" s="123">
        <v>0</v>
      </c>
      <c r="W32" s="123">
        <f t="shared" si="3"/>
        <v>0.77</v>
      </c>
      <c r="X32" s="122">
        <f t="shared" si="4"/>
        <v>0.45</v>
      </c>
      <c r="Y32" s="123">
        <f t="shared" si="5"/>
        <v>0.45</v>
      </c>
      <c r="Z32" s="137" t="str">
        <f t="shared" si="1"/>
        <v>available</v>
      </c>
    </row>
    <row r="33" spans="1:26" s="1" customFormat="1" ht="24">
      <c r="A33" s="26">
        <v>28</v>
      </c>
      <c r="B33" s="27" t="s">
        <v>79</v>
      </c>
      <c r="C33" s="129">
        <v>1</v>
      </c>
      <c r="D33" s="17">
        <v>0.13</v>
      </c>
      <c r="E33" s="18">
        <v>0.26</v>
      </c>
      <c r="F33" s="12">
        <v>120</v>
      </c>
      <c r="G33" s="107">
        <v>0.26</v>
      </c>
      <c r="H33" s="105">
        <v>0</v>
      </c>
      <c r="I33" s="105">
        <v>0.26</v>
      </c>
      <c r="J33" s="105">
        <v>0.13</v>
      </c>
      <c r="K33" s="32">
        <v>0.13</v>
      </c>
      <c r="L33" s="36" t="str">
        <f t="shared" si="0"/>
        <v>available</v>
      </c>
      <c r="M33" s="14"/>
      <c r="N33" s="29">
        <v>28</v>
      </c>
      <c r="O33" s="30" t="s">
        <v>79</v>
      </c>
      <c r="P33" s="119">
        <v>1</v>
      </c>
      <c r="Q33" s="116">
        <v>0</v>
      </c>
      <c r="R33" s="153">
        <f>Q33+'[1]Костромаэнерго'!D33</f>
        <v>0.13</v>
      </c>
      <c r="S33" s="124">
        <v>0.26</v>
      </c>
      <c r="T33" s="121">
        <v>120</v>
      </c>
      <c r="U33" s="123">
        <f t="shared" si="2"/>
        <v>-0.13</v>
      </c>
      <c r="V33" s="123">
        <v>0</v>
      </c>
      <c r="W33" s="123">
        <f t="shared" si="3"/>
        <v>0.26</v>
      </c>
      <c r="X33" s="122">
        <f t="shared" si="4"/>
        <v>0.13</v>
      </c>
      <c r="Y33" s="123">
        <f t="shared" si="5"/>
        <v>0.13</v>
      </c>
      <c r="Z33" s="136" t="str">
        <f t="shared" si="1"/>
        <v>available</v>
      </c>
    </row>
    <row r="34" spans="1:26" s="1" customFormat="1" ht="24">
      <c r="A34" s="26">
        <v>29</v>
      </c>
      <c r="B34" s="27" t="s">
        <v>80</v>
      </c>
      <c r="C34" s="129">
        <v>2.5</v>
      </c>
      <c r="D34" s="17">
        <v>0.38</v>
      </c>
      <c r="E34" s="18">
        <v>1.1</v>
      </c>
      <c r="F34" s="12">
        <v>120</v>
      </c>
      <c r="G34" s="107">
        <v>1.1</v>
      </c>
      <c r="H34" s="105">
        <v>0</v>
      </c>
      <c r="I34" s="105">
        <v>1.1</v>
      </c>
      <c r="J34" s="105">
        <v>0.7200000000000001</v>
      </c>
      <c r="K34" s="32">
        <v>0.7200000000000001</v>
      </c>
      <c r="L34" s="36" t="str">
        <f t="shared" si="0"/>
        <v>available</v>
      </c>
      <c r="M34" s="14"/>
      <c r="N34" s="29">
        <v>29</v>
      </c>
      <c r="O34" s="30" t="s">
        <v>80</v>
      </c>
      <c r="P34" s="119">
        <v>2.5</v>
      </c>
      <c r="Q34" s="116">
        <v>0.027</v>
      </c>
      <c r="R34" s="153">
        <f>Q34+'[1]Костромаэнерго'!D34</f>
        <v>0.40700000000000003</v>
      </c>
      <c r="S34" s="124">
        <v>1.1</v>
      </c>
      <c r="T34" s="121">
        <v>120</v>
      </c>
      <c r="U34" s="123">
        <f t="shared" si="2"/>
        <v>-0.6930000000000001</v>
      </c>
      <c r="V34" s="123">
        <v>0</v>
      </c>
      <c r="W34" s="123">
        <f t="shared" si="3"/>
        <v>1.1</v>
      </c>
      <c r="X34" s="122">
        <f t="shared" si="4"/>
        <v>0.6930000000000001</v>
      </c>
      <c r="Y34" s="123">
        <f t="shared" si="5"/>
        <v>0.6930000000000001</v>
      </c>
      <c r="Z34" s="136" t="str">
        <f t="shared" si="1"/>
        <v>available</v>
      </c>
    </row>
    <row r="35" spans="1:26" s="1" customFormat="1" ht="24">
      <c r="A35" s="26">
        <v>30</v>
      </c>
      <c r="B35" s="27" t="s">
        <v>81</v>
      </c>
      <c r="C35" s="129">
        <v>2.5</v>
      </c>
      <c r="D35" s="17">
        <v>0.2</v>
      </c>
      <c r="E35" s="18">
        <v>0.85</v>
      </c>
      <c r="F35" s="12">
        <v>120</v>
      </c>
      <c r="G35" s="105">
        <v>0.85</v>
      </c>
      <c r="H35" s="105">
        <v>0</v>
      </c>
      <c r="I35" s="105">
        <v>0.85</v>
      </c>
      <c r="J35" s="105">
        <v>0.6499999999999999</v>
      </c>
      <c r="K35" s="32">
        <v>0.6499999999999999</v>
      </c>
      <c r="L35" s="37" t="str">
        <f t="shared" si="0"/>
        <v>available</v>
      </c>
      <c r="M35" s="14"/>
      <c r="N35" s="29">
        <v>30</v>
      </c>
      <c r="O35" s="30" t="s">
        <v>81</v>
      </c>
      <c r="P35" s="119">
        <v>2.5</v>
      </c>
      <c r="Q35" s="116">
        <v>0.003</v>
      </c>
      <c r="R35" s="153">
        <f>Q35+'[1]Костромаэнерго'!D35</f>
        <v>0.203</v>
      </c>
      <c r="S35" s="124">
        <v>0.85</v>
      </c>
      <c r="T35" s="121">
        <v>120</v>
      </c>
      <c r="U35" s="123">
        <f t="shared" si="2"/>
        <v>-0.647</v>
      </c>
      <c r="V35" s="123">
        <v>0</v>
      </c>
      <c r="W35" s="123">
        <f t="shared" si="3"/>
        <v>0.85</v>
      </c>
      <c r="X35" s="122">
        <f t="shared" si="4"/>
        <v>0.647</v>
      </c>
      <c r="Y35" s="123">
        <f t="shared" si="5"/>
        <v>0.647</v>
      </c>
      <c r="Z35" s="137" t="str">
        <f t="shared" si="1"/>
        <v>available</v>
      </c>
    </row>
    <row r="36" spans="1:26" s="1" customFormat="1" ht="24">
      <c r="A36" s="26">
        <v>31</v>
      </c>
      <c r="B36" s="27" t="s">
        <v>82</v>
      </c>
      <c r="C36" s="129">
        <v>1.6</v>
      </c>
      <c r="D36" s="17">
        <v>0.29</v>
      </c>
      <c r="E36" s="18">
        <v>0.74</v>
      </c>
      <c r="F36" s="12">
        <v>120</v>
      </c>
      <c r="G36" s="105">
        <v>0.74</v>
      </c>
      <c r="H36" s="105">
        <v>0</v>
      </c>
      <c r="I36" s="106">
        <v>0.74</v>
      </c>
      <c r="J36" s="105">
        <v>0.45</v>
      </c>
      <c r="K36" s="32">
        <v>0.45</v>
      </c>
      <c r="L36" s="28" t="str">
        <f t="shared" si="0"/>
        <v>available</v>
      </c>
      <c r="M36" s="14"/>
      <c r="N36" s="29">
        <v>31</v>
      </c>
      <c r="O36" s="30" t="s">
        <v>82</v>
      </c>
      <c r="P36" s="119">
        <v>1.6</v>
      </c>
      <c r="Q36" s="116">
        <v>0.183</v>
      </c>
      <c r="R36" s="153">
        <f>Q36+'[1]Костромаэнерго'!D36</f>
        <v>0.473</v>
      </c>
      <c r="S36" s="124">
        <v>0.74</v>
      </c>
      <c r="T36" s="121">
        <v>120</v>
      </c>
      <c r="U36" s="123">
        <f t="shared" si="2"/>
        <v>-0.267</v>
      </c>
      <c r="V36" s="123">
        <v>0</v>
      </c>
      <c r="W36" s="123">
        <f t="shared" si="3"/>
        <v>0.74</v>
      </c>
      <c r="X36" s="122">
        <f t="shared" si="4"/>
        <v>0.267</v>
      </c>
      <c r="Y36" s="123">
        <f t="shared" si="5"/>
        <v>0.267</v>
      </c>
      <c r="Z36" s="135" t="str">
        <f t="shared" si="1"/>
        <v>available</v>
      </c>
    </row>
    <row r="37" spans="1:26" s="1" customFormat="1" ht="24">
      <c r="A37" s="26">
        <v>32</v>
      </c>
      <c r="B37" s="27" t="s">
        <v>83</v>
      </c>
      <c r="C37" s="129">
        <v>1.6</v>
      </c>
      <c r="D37" s="17">
        <v>0.18</v>
      </c>
      <c r="E37" s="18">
        <v>0.9</v>
      </c>
      <c r="F37" s="12">
        <v>120</v>
      </c>
      <c r="G37" s="105">
        <v>0.9</v>
      </c>
      <c r="H37" s="105">
        <v>0</v>
      </c>
      <c r="I37" s="108">
        <v>0.9</v>
      </c>
      <c r="J37" s="105">
        <v>0.72</v>
      </c>
      <c r="K37" s="102">
        <v>0.72</v>
      </c>
      <c r="L37" s="36" t="str">
        <f t="shared" si="0"/>
        <v>available</v>
      </c>
      <c r="M37" s="14"/>
      <c r="N37" s="29">
        <v>32</v>
      </c>
      <c r="O37" s="30" t="s">
        <v>83</v>
      </c>
      <c r="P37" s="119">
        <v>1.6</v>
      </c>
      <c r="Q37" s="116">
        <v>0.223</v>
      </c>
      <c r="R37" s="153">
        <f>Q37+'[1]Костромаэнерго'!D37</f>
        <v>0.403</v>
      </c>
      <c r="S37" s="124">
        <v>0.9</v>
      </c>
      <c r="T37" s="121">
        <v>120</v>
      </c>
      <c r="U37" s="123">
        <f t="shared" si="2"/>
        <v>-0.497</v>
      </c>
      <c r="V37" s="123">
        <v>0</v>
      </c>
      <c r="W37" s="123">
        <f t="shared" si="3"/>
        <v>0.9</v>
      </c>
      <c r="X37" s="122">
        <f t="shared" si="4"/>
        <v>0.497</v>
      </c>
      <c r="Y37" s="123">
        <f t="shared" si="5"/>
        <v>0.497</v>
      </c>
      <c r="Z37" s="136" t="str">
        <f t="shared" si="1"/>
        <v>available</v>
      </c>
    </row>
    <row r="38" spans="1:26" s="1" customFormat="1" ht="24">
      <c r="A38" s="26">
        <v>33</v>
      </c>
      <c r="B38" s="27" t="s">
        <v>84</v>
      </c>
      <c r="C38" s="129">
        <v>4</v>
      </c>
      <c r="D38" s="17">
        <v>0.57</v>
      </c>
      <c r="E38" s="18">
        <v>1.8</v>
      </c>
      <c r="F38" s="12">
        <v>120</v>
      </c>
      <c r="G38" s="105">
        <v>1.8</v>
      </c>
      <c r="H38" s="105">
        <v>0</v>
      </c>
      <c r="I38" s="105">
        <v>1.8</v>
      </c>
      <c r="J38" s="105">
        <v>1.23</v>
      </c>
      <c r="K38" s="102">
        <v>1.23</v>
      </c>
      <c r="L38" s="37" t="str">
        <f t="shared" si="0"/>
        <v>available</v>
      </c>
      <c r="M38" s="14"/>
      <c r="N38" s="29">
        <v>33</v>
      </c>
      <c r="O38" s="30" t="s">
        <v>84</v>
      </c>
      <c r="P38" s="119">
        <v>4</v>
      </c>
      <c r="Q38" s="116">
        <v>0.066</v>
      </c>
      <c r="R38" s="153">
        <f>Q38+'[1]Костромаэнерго'!D38</f>
        <v>0.6359999999999999</v>
      </c>
      <c r="S38" s="124">
        <v>1.8</v>
      </c>
      <c r="T38" s="121">
        <v>120</v>
      </c>
      <c r="U38" s="123">
        <f t="shared" si="2"/>
        <v>-1.1640000000000001</v>
      </c>
      <c r="V38" s="123">
        <v>0</v>
      </c>
      <c r="W38" s="123">
        <f t="shared" si="3"/>
        <v>1.8</v>
      </c>
      <c r="X38" s="122">
        <f t="shared" si="4"/>
        <v>1.1640000000000001</v>
      </c>
      <c r="Y38" s="123">
        <f t="shared" si="5"/>
        <v>1.1640000000000001</v>
      </c>
      <c r="Z38" s="137" t="str">
        <f t="shared" si="1"/>
        <v>available</v>
      </c>
    </row>
    <row r="39" spans="1:26" s="1" customFormat="1" ht="24">
      <c r="A39" s="205">
        <v>34</v>
      </c>
      <c r="B39" s="27" t="s">
        <v>85</v>
      </c>
      <c r="C39" s="129">
        <v>10</v>
      </c>
      <c r="D39" s="17">
        <v>0.09</v>
      </c>
      <c r="E39" s="31">
        <v>5.3</v>
      </c>
      <c r="F39" s="12">
        <v>120</v>
      </c>
      <c r="G39" s="108">
        <v>5.3</v>
      </c>
      <c r="H39" s="105">
        <v>0</v>
      </c>
      <c r="I39" s="105">
        <v>5.3</v>
      </c>
      <c r="J39" s="105">
        <v>5.21</v>
      </c>
      <c r="K39" s="265">
        <v>5.21</v>
      </c>
      <c r="L39" s="215" t="str">
        <f t="shared" si="0"/>
        <v>available</v>
      </c>
      <c r="M39" s="14"/>
      <c r="N39" s="259">
        <v>34</v>
      </c>
      <c r="O39" s="30" t="s">
        <v>85</v>
      </c>
      <c r="P39" s="119">
        <v>10</v>
      </c>
      <c r="Q39" s="164">
        <v>0.006</v>
      </c>
      <c r="R39" s="153">
        <f>Q39+'[1]Костромаэнерго'!D39</f>
        <v>0.096</v>
      </c>
      <c r="S39" s="124">
        <f>S40+S41</f>
        <v>5.3</v>
      </c>
      <c r="T39" s="121">
        <v>120</v>
      </c>
      <c r="U39" s="123">
        <f t="shared" si="2"/>
        <v>-5.204</v>
      </c>
      <c r="V39" s="123">
        <v>0</v>
      </c>
      <c r="W39" s="123">
        <f t="shared" si="3"/>
        <v>5.3</v>
      </c>
      <c r="X39" s="122">
        <f t="shared" si="4"/>
        <v>5.204</v>
      </c>
      <c r="Y39" s="208">
        <f>X39</f>
        <v>5.204</v>
      </c>
      <c r="Z39" s="209" t="str">
        <f t="shared" si="1"/>
        <v>available</v>
      </c>
    </row>
    <row r="40" spans="1:26" s="1" customFormat="1" ht="14.25" customHeight="1">
      <c r="A40" s="206"/>
      <c r="B40" s="40" t="s">
        <v>86</v>
      </c>
      <c r="C40" s="129">
        <v>10</v>
      </c>
      <c r="D40" s="129">
        <v>0</v>
      </c>
      <c r="E40" s="31">
        <v>0</v>
      </c>
      <c r="F40" s="12">
        <v>120</v>
      </c>
      <c r="G40" s="107">
        <v>0</v>
      </c>
      <c r="H40" s="105">
        <v>0</v>
      </c>
      <c r="I40" s="105">
        <v>0</v>
      </c>
      <c r="J40" s="41">
        <v>0</v>
      </c>
      <c r="K40" s="266"/>
      <c r="L40" s="216"/>
      <c r="M40" s="14"/>
      <c r="N40" s="259"/>
      <c r="O40" s="42" t="s">
        <v>86</v>
      </c>
      <c r="P40" s="119">
        <v>10</v>
      </c>
      <c r="Q40" s="138">
        <v>0</v>
      </c>
      <c r="R40" s="153">
        <f>Q40+'[1]Костромаэнерго'!D40</f>
        <v>0</v>
      </c>
      <c r="S40" s="124">
        <v>0</v>
      </c>
      <c r="T40" s="121">
        <v>120</v>
      </c>
      <c r="U40" s="123">
        <f t="shared" si="2"/>
        <v>0</v>
      </c>
      <c r="V40" s="123">
        <v>0</v>
      </c>
      <c r="W40" s="123">
        <f t="shared" si="3"/>
        <v>0</v>
      </c>
      <c r="X40" s="122">
        <f t="shared" si="4"/>
        <v>0</v>
      </c>
      <c r="Y40" s="208"/>
      <c r="Z40" s="210"/>
    </row>
    <row r="41" spans="1:26" s="1" customFormat="1" ht="15" customHeight="1">
      <c r="A41" s="207"/>
      <c r="B41" s="40" t="s">
        <v>87</v>
      </c>
      <c r="C41" s="129">
        <v>10</v>
      </c>
      <c r="D41" s="129">
        <v>0.09</v>
      </c>
      <c r="E41" s="31">
        <v>5.3</v>
      </c>
      <c r="F41" s="12">
        <v>120</v>
      </c>
      <c r="G41" s="107">
        <v>5.3</v>
      </c>
      <c r="H41" s="105">
        <v>0</v>
      </c>
      <c r="I41" s="105">
        <v>5.3</v>
      </c>
      <c r="J41" s="105">
        <v>5.21</v>
      </c>
      <c r="K41" s="267"/>
      <c r="L41" s="217"/>
      <c r="M41" s="14"/>
      <c r="N41" s="259"/>
      <c r="O41" s="42" t="s">
        <v>87</v>
      </c>
      <c r="P41" s="119">
        <v>10</v>
      </c>
      <c r="Q41" s="165">
        <v>0.006</v>
      </c>
      <c r="R41" s="153">
        <f>Q41+'[1]Костромаэнерго'!D41</f>
        <v>0.096</v>
      </c>
      <c r="S41" s="124">
        <v>5.3</v>
      </c>
      <c r="T41" s="121">
        <v>120</v>
      </c>
      <c r="U41" s="123">
        <f t="shared" si="2"/>
        <v>-5.204</v>
      </c>
      <c r="V41" s="123">
        <v>0</v>
      </c>
      <c r="W41" s="123">
        <f t="shared" si="3"/>
        <v>5.3</v>
      </c>
      <c r="X41" s="122">
        <f t="shared" si="4"/>
        <v>5.204</v>
      </c>
      <c r="Y41" s="208"/>
      <c r="Z41" s="211"/>
    </row>
    <row r="42" spans="1:26" s="1" customFormat="1" ht="24">
      <c r="A42" s="26">
        <v>35</v>
      </c>
      <c r="B42" s="27" t="s">
        <v>88</v>
      </c>
      <c r="C42" s="129">
        <v>1.6</v>
      </c>
      <c r="D42" s="17">
        <v>0.07</v>
      </c>
      <c r="E42" s="18">
        <v>0.86</v>
      </c>
      <c r="F42" s="12">
        <v>120</v>
      </c>
      <c r="G42" s="105">
        <v>0.86</v>
      </c>
      <c r="H42" s="105">
        <v>0</v>
      </c>
      <c r="I42" s="105">
        <v>0.86</v>
      </c>
      <c r="J42" s="105">
        <v>0.79</v>
      </c>
      <c r="K42" s="32">
        <v>0.79</v>
      </c>
      <c r="L42" s="37" t="str">
        <f aca="true" t="shared" si="6" ref="L42:L53">IF(K42&lt;0,"closed","available")</f>
        <v>available</v>
      </c>
      <c r="M42" s="14"/>
      <c r="N42" s="29">
        <v>35</v>
      </c>
      <c r="O42" s="30" t="s">
        <v>88</v>
      </c>
      <c r="P42" s="119">
        <v>1.6</v>
      </c>
      <c r="Q42" s="116">
        <v>0.037</v>
      </c>
      <c r="R42" s="153">
        <f>Q42+'[1]Костромаэнерго'!D42</f>
        <v>0.10700000000000001</v>
      </c>
      <c r="S42" s="124">
        <v>0.86</v>
      </c>
      <c r="T42" s="121">
        <v>120</v>
      </c>
      <c r="U42" s="123">
        <f t="shared" si="2"/>
        <v>-0.753</v>
      </c>
      <c r="V42" s="123">
        <v>0</v>
      </c>
      <c r="W42" s="123">
        <f t="shared" si="3"/>
        <v>0.86</v>
      </c>
      <c r="X42" s="122">
        <f t="shared" si="4"/>
        <v>0.753</v>
      </c>
      <c r="Y42" s="118">
        <f>X42</f>
        <v>0.753</v>
      </c>
      <c r="Z42" s="137" t="str">
        <f aca="true" t="shared" si="7" ref="Z42:Z53">IF(Y42&lt;0,"unavailable","available")</f>
        <v>available</v>
      </c>
    </row>
    <row r="43" spans="1:26" s="1" customFormat="1" ht="24">
      <c r="A43" s="26">
        <v>36</v>
      </c>
      <c r="B43" s="27" t="s">
        <v>89</v>
      </c>
      <c r="C43" s="129">
        <v>1</v>
      </c>
      <c r="D43" s="17">
        <v>0.24</v>
      </c>
      <c r="E43" s="18">
        <v>0.54</v>
      </c>
      <c r="F43" s="12">
        <v>120</v>
      </c>
      <c r="G43" s="105">
        <v>0.54</v>
      </c>
      <c r="H43" s="105">
        <v>0</v>
      </c>
      <c r="I43" s="105">
        <v>0.54</v>
      </c>
      <c r="J43" s="105">
        <v>0.30000000000000004</v>
      </c>
      <c r="K43" s="32">
        <v>0.30000000000000004</v>
      </c>
      <c r="L43" s="36" t="str">
        <f t="shared" si="6"/>
        <v>available</v>
      </c>
      <c r="M43" s="14"/>
      <c r="N43" s="29">
        <v>36</v>
      </c>
      <c r="O43" s="30" t="s">
        <v>89</v>
      </c>
      <c r="P43" s="119">
        <v>1</v>
      </c>
      <c r="Q43" s="116">
        <v>0.093</v>
      </c>
      <c r="R43" s="153">
        <f>Q43+'[1]Костромаэнерго'!D43</f>
        <v>0.33299999999999996</v>
      </c>
      <c r="S43" s="124">
        <v>0.54</v>
      </c>
      <c r="T43" s="121">
        <v>120</v>
      </c>
      <c r="U43" s="123">
        <f t="shared" si="2"/>
        <v>-0.20700000000000007</v>
      </c>
      <c r="V43" s="123">
        <v>0</v>
      </c>
      <c r="W43" s="123">
        <f t="shared" si="3"/>
        <v>0.54</v>
      </c>
      <c r="X43" s="122">
        <f t="shared" si="4"/>
        <v>0.20700000000000007</v>
      </c>
      <c r="Y43" s="118">
        <f aca="true" t="shared" si="8" ref="Y43:Y52">X43</f>
        <v>0.20700000000000007</v>
      </c>
      <c r="Z43" s="136" t="str">
        <f t="shared" si="7"/>
        <v>available</v>
      </c>
    </row>
    <row r="44" spans="1:26" s="1" customFormat="1" ht="24">
      <c r="A44" s="26">
        <v>37</v>
      </c>
      <c r="B44" s="27" t="s">
        <v>90</v>
      </c>
      <c r="C44" s="129">
        <v>1.6</v>
      </c>
      <c r="D44" s="17">
        <v>0.47</v>
      </c>
      <c r="E44" s="18">
        <v>0.99</v>
      </c>
      <c r="F44" s="12">
        <v>120</v>
      </c>
      <c r="G44" s="108">
        <v>0.99</v>
      </c>
      <c r="H44" s="105">
        <v>0</v>
      </c>
      <c r="I44" s="106">
        <v>0.99</v>
      </c>
      <c r="J44" s="105">
        <v>0.52</v>
      </c>
      <c r="K44" s="32">
        <v>0.52</v>
      </c>
      <c r="L44" s="36" t="str">
        <f t="shared" si="6"/>
        <v>available</v>
      </c>
      <c r="M44" s="14"/>
      <c r="N44" s="29">
        <v>37</v>
      </c>
      <c r="O44" s="30" t="s">
        <v>90</v>
      </c>
      <c r="P44" s="119">
        <v>1.6</v>
      </c>
      <c r="Q44" s="116">
        <v>0.189</v>
      </c>
      <c r="R44" s="153">
        <f>Q44+'[1]Костромаэнерго'!D44</f>
        <v>0.659</v>
      </c>
      <c r="S44" s="124">
        <v>0.99</v>
      </c>
      <c r="T44" s="121">
        <v>120</v>
      </c>
      <c r="U44" s="123">
        <f t="shared" si="2"/>
        <v>-0.33099999999999996</v>
      </c>
      <c r="V44" s="123">
        <v>0</v>
      </c>
      <c r="W44" s="123">
        <f t="shared" si="3"/>
        <v>0.99</v>
      </c>
      <c r="X44" s="122">
        <f t="shared" si="4"/>
        <v>0.33099999999999996</v>
      </c>
      <c r="Y44" s="118">
        <f t="shared" si="8"/>
        <v>0.33099999999999996</v>
      </c>
      <c r="Z44" s="136" t="str">
        <f t="shared" si="7"/>
        <v>available</v>
      </c>
    </row>
    <row r="45" spans="1:26" s="1" customFormat="1" ht="24">
      <c r="A45" s="26">
        <v>38</v>
      </c>
      <c r="B45" s="27" t="s">
        <v>91</v>
      </c>
      <c r="C45" s="129">
        <v>2.5</v>
      </c>
      <c r="D45" s="17">
        <v>0.29</v>
      </c>
      <c r="E45" s="18">
        <v>1.63</v>
      </c>
      <c r="F45" s="12">
        <v>120</v>
      </c>
      <c r="G45" s="107">
        <v>1.63</v>
      </c>
      <c r="H45" s="105">
        <v>0</v>
      </c>
      <c r="I45" s="108">
        <v>1.63</v>
      </c>
      <c r="J45" s="105">
        <v>1.3399999999999999</v>
      </c>
      <c r="K45" s="32">
        <v>1.3399999999999999</v>
      </c>
      <c r="L45" s="36" t="str">
        <f t="shared" si="6"/>
        <v>available</v>
      </c>
      <c r="M45" s="14"/>
      <c r="N45" s="29">
        <v>38</v>
      </c>
      <c r="O45" s="30" t="s">
        <v>91</v>
      </c>
      <c r="P45" s="119">
        <v>2.5</v>
      </c>
      <c r="Q45" s="116">
        <v>0.036</v>
      </c>
      <c r="R45" s="153">
        <f>Q45+'[1]Костромаэнерго'!D45</f>
        <v>0.32599999999999996</v>
      </c>
      <c r="S45" s="124">
        <v>1.63</v>
      </c>
      <c r="T45" s="121">
        <v>120</v>
      </c>
      <c r="U45" s="123">
        <f t="shared" si="2"/>
        <v>-1.3039999999999998</v>
      </c>
      <c r="V45" s="123">
        <v>0</v>
      </c>
      <c r="W45" s="123">
        <f t="shared" si="3"/>
        <v>1.63</v>
      </c>
      <c r="X45" s="122">
        <f t="shared" si="4"/>
        <v>1.3039999999999998</v>
      </c>
      <c r="Y45" s="118">
        <f t="shared" si="8"/>
        <v>1.3039999999999998</v>
      </c>
      <c r="Z45" s="136" t="str">
        <f t="shared" si="7"/>
        <v>available</v>
      </c>
    </row>
    <row r="46" spans="1:26" s="1" customFormat="1" ht="24">
      <c r="A46" s="26">
        <v>39</v>
      </c>
      <c r="B46" s="27" t="s">
        <v>92</v>
      </c>
      <c r="C46" s="129">
        <v>2.5</v>
      </c>
      <c r="D46" s="17">
        <v>0.53</v>
      </c>
      <c r="E46" s="18">
        <v>1.3</v>
      </c>
      <c r="F46" s="12">
        <v>120</v>
      </c>
      <c r="G46" s="107">
        <v>1.3</v>
      </c>
      <c r="H46" s="105">
        <v>0</v>
      </c>
      <c r="I46" s="105">
        <v>1.3</v>
      </c>
      <c r="J46" s="105">
        <v>0.77</v>
      </c>
      <c r="K46" s="32">
        <v>0.77</v>
      </c>
      <c r="L46" s="36" t="str">
        <f t="shared" si="6"/>
        <v>available</v>
      </c>
      <c r="M46" s="14"/>
      <c r="N46" s="29">
        <v>39</v>
      </c>
      <c r="O46" s="30" t="s">
        <v>92</v>
      </c>
      <c r="P46" s="119">
        <v>2.5</v>
      </c>
      <c r="Q46" s="116">
        <v>0.006</v>
      </c>
      <c r="R46" s="153">
        <f>Q46+'[1]Костромаэнерго'!D46</f>
        <v>0.536</v>
      </c>
      <c r="S46" s="124">
        <v>1.3</v>
      </c>
      <c r="T46" s="121">
        <v>120</v>
      </c>
      <c r="U46" s="123">
        <f t="shared" si="2"/>
        <v>-0.764</v>
      </c>
      <c r="V46" s="123">
        <v>0</v>
      </c>
      <c r="W46" s="123">
        <f t="shared" si="3"/>
        <v>1.3</v>
      </c>
      <c r="X46" s="122">
        <f t="shared" si="4"/>
        <v>0.764</v>
      </c>
      <c r="Y46" s="118">
        <f t="shared" si="8"/>
        <v>0.764</v>
      </c>
      <c r="Z46" s="136" t="str">
        <f t="shared" si="7"/>
        <v>available</v>
      </c>
    </row>
    <row r="47" spans="1:26" s="1" customFormat="1" ht="24">
      <c r="A47" s="26">
        <v>40</v>
      </c>
      <c r="B47" s="27" t="s">
        <v>93</v>
      </c>
      <c r="C47" s="129">
        <v>2.5</v>
      </c>
      <c r="D47" s="17">
        <v>0.04</v>
      </c>
      <c r="E47" s="18">
        <v>1.23</v>
      </c>
      <c r="F47" s="12">
        <v>120</v>
      </c>
      <c r="G47" s="107">
        <v>1.23</v>
      </c>
      <c r="H47" s="105">
        <v>0</v>
      </c>
      <c r="I47" s="105">
        <v>1.23</v>
      </c>
      <c r="J47" s="105">
        <v>1.19</v>
      </c>
      <c r="K47" s="32">
        <v>1.19</v>
      </c>
      <c r="L47" s="37" t="str">
        <f t="shared" si="6"/>
        <v>available</v>
      </c>
      <c r="M47" s="14"/>
      <c r="N47" s="29">
        <v>40</v>
      </c>
      <c r="O47" s="30" t="s">
        <v>93</v>
      </c>
      <c r="P47" s="119">
        <v>2.5</v>
      </c>
      <c r="Q47" s="116">
        <v>0</v>
      </c>
      <c r="R47" s="153">
        <f>Q47+'[1]Костромаэнерго'!D47</f>
        <v>0.04</v>
      </c>
      <c r="S47" s="124">
        <v>1.23</v>
      </c>
      <c r="T47" s="121">
        <v>120</v>
      </c>
      <c r="U47" s="123">
        <f t="shared" si="2"/>
        <v>-1.19</v>
      </c>
      <c r="V47" s="123">
        <v>0</v>
      </c>
      <c r="W47" s="123">
        <f t="shared" si="3"/>
        <v>1.23</v>
      </c>
      <c r="X47" s="122">
        <f t="shared" si="4"/>
        <v>1.19</v>
      </c>
      <c r="Y47" s="118">
        <f t="shared" si="8"/>
        <v>1.19</v>
      </c>
      <c r="Z47" s="137" t="str">
        <f t="shared" si="7"/>
        <v>available</v>
      </c>
    </row>
    <row r="48" spans="1:26" s="1" customFormat="1" ht="24">
      <c r="A48" s="26">
        <v>41</v>
      </c>
      <c r="B48" s="27" t="s">
        <v>94</v>
      </c>
      <c r="C48" s="129">
        <v>1.6</v>
      </c>
      <c r="D48" s="17">
        <v>0.4</v>
      </c>
      <c r="E48" s="18">
        <v>0.96</v>
      </c>
      <c r="F48" s="12">
        <v>120</v>
      </c>
      <c r="G48" s="105">
        <v>0.96</v>
      </c>
      <c r="H48" s="105">
        <v>0</v>
      </c>
      <c r="I48" s="105">
        <v>0.96</v>
      </c>
      <c r="J48" s="105">
        <v>0.5599999999999999</v>
      </c>
      <c r="K48" s="32">
        <v>0.5599999999999999</v>
      </c>
      <c r="L48" s="36" t="str">
        <f t="shared" si="6"/>
        <v>available</v>
      </c>
      <c r="M48" s="14"/>
      <c r="N48" s="29">
        <v>41</v>
      </c>
      <c r="O48" s="30" t="s">
        <v>94</v>
      </c>
      <c r="P48" s="119">
        <v>1.6</v>
      </c>
      <c r="Q48" s="116">
        <v>0.179</v>
      </c>
      <c r="R48" s="153">
        <f>Q48+'[1]Костромаэнерго'!D48</f>
        <v>0.579</v>
      </c>
      <c r="S48" s="124">
        <v>0.96</v>
      </c>
      <c r="T48" s="121">
        <v>120</v>
      </c>
      <c r="U48" s="123">
        <f t="shared" si="2"/>
        <v>-0.381</v>
      </c>
      <c r="V48" s="123">
        <v>0</v>
      </c>
      <c r="W48" s="123">
        <f t="shared" si="3"/>
        <v>0.96</v>
      </c>
      <c r="X48" s="122">
        <f t="shared" si="4"/>
        <v>0.381</v>
      </c>
      <c r="Y48" s="118">
        <f t="shared" si="8"/>
        <v>0.381</v>
      </c>
      <c r="Z48" s="136" t="str">
        <f t="shared" si="7"/>
        <v>available</v>
      </c>
    </row>
    <row r="49" spans="1:26" s="1" customFormat="1" ht="24">
      <c r="A49" s="26">
        <v>42</v>
      </c>
      <c r="B49" s="27" t="s">
        <v>95</v>
      </c>
      <c r="C49" s="129">
        <v>2.5</v>
      </c>
      <c r="D49" s="17">
        <v>0.28</v>
      </c>
      <c r="E49" s="18">
        <v>1.13</v>
      </c>
      <c r="F49" s="12">
        <v>120</v>
      </c>
      <c r="G49" s="108">
        <v>1.13</v>
      </c>
      <c r="H49" s="105">
        <v>0</v>
      </c>
      <c r="I49" s="106">
        <v>1.13</v>
      </c>
      <c r="J49" s="105">
        <v>0.8499999999999999</v>
      </c>
      <c r="K49" s="32">
        <v>0.8499999999999999</v>
      </c>
      <c r="L49" s="37" t="str">
        <f t="shared" si="6"/>
        <v>available</v>
      </c>
      <c r="M49" s="14"/>
      <c r="N49" s="29">
        <v>42</v>
      </c>
      <c r="O49" s="30" t="s">
        <v>95</v>
      </c>
      <c r="P49" s="119">
        <v>2.5</v>
      </c>
      <c r="Q49" s="116">
        <v>0.012</v>
      </c>
      <c r="R49" s="153">
        <f>Q49+'[1]Костромаэнерго'!D49</f>
        <v>0.29200000000000004</v>
      </c>
      <c r="S49" s="124">
        <v>1.13</v>
      </c>
      <c r="T49" s="121">
        <v>120</v>
      </c>
      <c r="U49" s="123">
        <f t="shared" si="2"/>
        <v>-0.8379999999999999</v>
      </c>
      <c r="V49" s="123">
        <v>0</v>
      </c>
      <c r="W49" s="123">
        <f t="shared" si="3"/>
        <v>1.13</v>
      </c>
      <c r="X49" s="122">
        <f t="shared" si="4"/>
        <v>0.8379999999999999</v>
      </c>
      <c r="Y49" s="118">
        <f t="shared" si="8"/>
        <v>0.8379999999999999</v>
      </c>
      <c r="Z49" s="137" t="str">
        <f t="shared" si="7"/>
        <v>available</v>
      </c>
    </row>
    <row r="50" spans="1:26" s="1" customFormat="1" ht="24">
      <c r="A50" s="26">
        <v>43</v>
      </c>
      <c r="B50" s="27" t="s">
        <v>96</v>
      </c>
      <c r="C50" s="129">
        <v>2.5</v>
      </c>
      <c r="D50" s="17">
        <v>0.91</v>
      </c>
      <c r="E50" s="18">
        <v>2.5</v>
      </c>
      <c r="F50" s="12" t="s">
        <v>226</v>
      </c>
      <c r="G50" s="105">
        <v>2.5</v>
      </c>
      <c r="H50" s="105">
        <v>0</v>
      </c>
      <c r="I50" s="108">
        <v>2.5</v>
      </c>
      <c r="J50" s="105">
        <v>1.5899999999999999</v>
      </c>
      <c r="K50" s="32">
        <v>1.5899999999999999</v>
      </c>
      <c r="L50" s="28" t="str">
        <f t="shared" si="6"/>
        <v>available</v>
      </c>
      <c r="M50" s="14"/>
      <c r="N50" s="29">
        <v>43</v>
      </c>
      <c r="O50" s="30" t="s">
        <v>96</v>
      </c>
      <c r="P50" s="119">
        <v>2.5</v>
      </c>
      <c r="Q50" s="116">
        <v>0.04</v>
      </c>
      <c r="R50" s="153">
        <f>Q50+'[1]Костромаэнерго'!D50</f>
        <v>0.9500000000000001</v>
      </c>
      <c r="S50" s="124">
        <v>2.5</v>
      </c>
      <c r="T50" s="121" t="s">
        <v>226</v>
      </c>
      <c r="U50" s="123">
        <f t="shared" si="2"/>
        <v>-1.5499999999999998</v>
      </c>
      <c r="V50" s="123">
        <v>0</v>
      </c>
      <c r="W50" s="123">
        <f t="shared" si="3"/>
        <v>2.5</v>
      </c>
      <c r="X50" s="122">
        <f t="shared" si="4"/>
        <v>1.5499999999999998</v>
      </c>
      <c r="Y50" s="118">
        <f t="shared" si="8"/>
        <v>1.5499999999999998</v>
      </c>
      <c r="Z50" s="135" t="str">
        <f t="shared" si="7"/>
        <v>available</v>
      </c>
    </row>
    <row r="51" spans="1:26" s="1" customFormat="1" ht="24">
      <c r="A51" s="26">
        <v>44</v>
      </c>
      <c r="B51" s="27" t="s">
        <v>97</v>
      </c>
      <c r="C51" s="129">
        <v>2.5</v>
      </c>
      <c r="D51" s="17">
        <v>0.4</v>
      </c>
      <c r="E51" s="18">
        <v>1.48</v>
      </c>
      <c r="F51" s="12">
        <v>120</v>
      </c>
      <c r="G51" s="105">
        <v>1.48</v>
      </c>
      <c r="H51" s="105">
        <v>0</v>
      </c>
      <c r="I51" s="105">
        <v>1.48</v>
      </c>
      <c r="J51" s="105">
        <v>1.08</v>
      </c>
      <c r="K51" s="32">
        <v>1.08</v>
      </c>
      <c r="L51" s="36" t="str">
        <f t="shared" si="6"/>
        <v>available</v>
      </c>
      <c r="M51" s="14"/>
      <c r="N51" s="29">
        <v>44</v>
      </c>
      <c r="O51" s="30" t="s">
        <v>97</v>
      </c>
      <c r="P51" s="119">
        <v>2.5</v>
      </c>
      <c r="Q51" s="116">
        <v>0.022</v>
      </c>
      <c r="R51" s="153">
        <f>Q51+'[1]Костромаэнерго'!D51</f>
        <v>0.42200000000000004</v>
      </c>
      <c r="S51" s="124">
        <v>1.48</v>
      </c>
      <c r="T51" s="121">
        <v>120</v>
      </c>
      <c r="U51" s="123">
        <f t="shared" si="2"/>
        <v>-1.0579999999999998</v>
      </c>
      <c r="V51" s="123">
        <v>0</v>
      </c>
      <c r="W51" s="123">
        <f t="shared" si="3"/>
        <v>1.48</v>
      </c>
      <c r="X51" s="122">
        <f t="shared" si="4"/>
        <v>1.0579999999999998</v>
      </c>
      <c r="Y51" s="118">
        <f t="shared" si="8"/>
        <v>1.0579999999999998</v>
      </c>
      <c r="Z51" s="136" t="str">
        <f t="shared" si="7"/>
        <v>available</v>
      </c>
    </row>
    <row r="52" spans="1:26" s="1" customFormat="1" ht="24">
      <c r="A52" s="26">
        <v>45</v>
      </c>
      <c r="B52" s="27" t="s">
        <v>98</v>
      </c>
      <c r="C52" s="129">
        <v>2.5</v>
      </c>
      <c r="D52" s="17">
        <v>1.04</v>
      </c>
      <c r="E52" s="18">
        <v>1.13</v>
      </c>
      <c r="F52" s="12">
        <v>120</v>
      </c>
      <c r="G52" s="108">
        <v>1.13</v>
      </c>
      <c r="H52" s="105">
        <v>0</v>
      </c>
      <c r="I52" s="105">
        <v>1.13</v>
      </c>
      <c r="J52" s="105">
        <v>0.08999999999999986</v>
      </c>
      <c r="K52" s="32">
        <v>0.08999999999999986</v>
      </c>
      <c r="L52" s="37" t="str">
        <f t="shared" si="6"/>
        <v>available</v>
      </c>
      <c r="M52" s="14"/>
      <c r="N52" s="29">
        <v>45</v>
      </c>
      <c r="O52" s="30" t="s">
        <v>98</v>
      </c>
      <c r="P52" s="119">
        <v>2.5</v>
      </c>
      <c r="Q52" s="116">
        <v>0.082</v>
      </c>
      <c r="R52" s="153">
        <f>Q52+'[1]Костромаэнерго'!D52</f>
        <v>1.122</v>
      </c>
      <c r="S52" s="124">
        <v>1.13</v>
      </c>
      <c r="T52" s="121">
        <v>120</v>
      </c>
      <c r="U52" s="123">
        <f t="shared" si="2"/>
        <v>-0.007999999999999785</v>
      </c>
      <c r="V52" s="123">
        <v>0</v>
      </c>
      <c r="W52" s="123">
        <f t="shared" si="3"/>
        <v>1.13</v>
      </c>
      <c r="X52" s="122">
        <f t="shared" si="4"/>
        <v>0.007999999999999785</v>
      </c>
      <c r="Y52" s="118">
        <f t="shared" si="8"/>
        <v>0.007999999999999785</v>
      </c>
      <c r="Z52" s="137" t="str">
        <f t="shared" si="7"/>
        <v>available</v>
      </c>
    </row>
    <row r="53" spans="1:26" s="1" customFormat="1" ht="24">
      <c r="A53" s="205">
        <v>46</v>
      </c>
      <c r="B53" s="27" t="s">
        <v>99</v>
      </c>
      <c r="C53" s="129">
        <v>6.3</v>
      </c>
      <c r="D53" s="45">
        <v>0.34</v>
      </c>
      <c r="E53" s="31">
        <v>3.15</v>
      </c>
      <c r="F53" s="12">
        <v>120</v>
      </c>
      <c r="G53" s="107">
        <v>3.15</v>
      </c>
      <c r="H53" s="105">
        <v>0</v>
      </c>
      <c r="I53" s="105">
        <v>3.15</v>
      </c>
      <c r="J53" s="105">
        <v>2.81</v>
      </c>
      <c r="K53" s="265">
        <v>2.81</v>
      </c>
      <c r="L53" s="215" t="str">
        <f t="shared" si="6"/>
        <v>available</v>
      </c>
      <c r="M53" s="14"/>
      <c r="N53" s="259">
        <v>46</v>
      </c>
      <c r="O53" s="30" t="s">
        <v>99</v>
      </c>
      <c r="P53" s="119">
        <v>6.3</v>
      </c>
      <c r="Q53" s="138">
        <v>0</v>
      </c>
      <c r="R53" s="153">
        <f>Q53+'[1]Костромаэнерго'!D53</f>
        <v>0.34</v>
      </c>
      <c r="S53" s="124">
        <f>S54+S55</f>
        <v>3.15</v>
      </c>
      <c r="T53" s="121">
        <v>120</v>
      </c>
      <c r="U53" s="123">
        <f t="shared" si="2"/>
        <v>-2.81</v>
      </c>
      <c r="V53" s="123">
        <v>0</v>
      </c>
      <c r="W53" s="123">
        <f t="shared" si="3"/>
        <v>3.15</v>
      </c>
      <c r="X53" s="122">
        <f t="shared" si="4"/>
        <v>2.81</v>
      </c>
      <c r="Y53" s="208">
        <f>X53</f>
        <v>2.81</v>
      </c>
      <c r="Z53" s="209" t="str">
        <f t="shared" si="7"/>
        <v>available</v>
      </c>
    </row>
    <row r="54" spans="1:26" s="1" customFormat="1" ht="12.75">
      <c r="A54" s="206"/>
      <c r="B54" s="40" t="s">
        <v>86</v>
      </c>
      <c r="C54" s="129">
        <v>6.3</v>
      </c>
      <c r="D54" s="130">
        <v>0</v>
      </c>
      <c r="E54" s="31">
        <v>0</v>
      </c>
      <c r="F54" s="12">
        <v>120</v>
      </c>
      <c r="G54" s="105">
        <v>0</v>
      </c>
      <c r="H54" s="105">
        <v>0</v>
      </c>
      <c r="I54" s="105">
        <v>0</v>
      </c>
      <c r="J54" s="41">
        <v>0</v>
      </c>
      <c r="K54" s="266"/>
      <c r="L54" s="216"/>
      <c r="M54" s="14"/>
      <c r="N54" s="259"/>
      <c r="O54" s="42" t="s">
        <v>86</v>
      </c>
      <c r="P54" s="119">
        <v>6.3</v>
      </c>
      <c r="Q54" s="138">
        <v>0</v>
      </c>
      <c r="R54" s="153">
        <f>Q54+'[1]Костромаэнерго'!D54</f>
        <v>0</v>
      </c>
      <c r="S54" s="124">
        <v>0</v>
      </c>
      <c r="T54" s="121">
        <v>120</v>
      </c>
      <c r="U54" s="123">
        <f t="shared" si="2"/>
        <v>0</v>
      </c>
      <c r="V54" s="123">
        <v>0</v>
      </c>
      <c r="W54" s="123">
        <f t="shared" si="3"/>
        <v>0</v>
      </c>
      <c r="X54" s="122">
        <f t="shared" si="4"/>
        <v>0</v>
      </c>
      <c r="Y54" s="208"/>
      <c r="Z54" s="210"/>
    </row>
    <row r="55" spans="1:26" s="1" customFormat="1" ht="12.75">
      <c r="A55" s="207"/>
      <c r="B55" s="40" t="s">
        <v>87</v>
      </c>
      <c r="C55" s="129">
        <v>6.3</v>
      </c>
      <c r="D55" s="45">
        <v>0.34</v>
      </c>
      <c r="E55" s="31">
        <v>3.15</v>
      </c>
      <c r="F55" s="12">
        <v>120</v>
      </c>
      <c r="G55" s="108">
        <v>3.15</v>
      </c>
      <c r="H55" s="105">
        <v>0</v>
      </c>
      <c r="I55" s="106">
        <v>3.15</v>
      </c>
      <c r="J55" s="105">
        <v>2.81</v>
      </c>
      <c r="K55" s="267"/>
      <c r="L55" s="216"/>
      <c r="M55" s="14"/>
      <c r="N55" s="259"/>
      <c r="O55" s="42" t="s">
        <v>87</v>
      </c>
      <c r="P55" s="119">
        <v>6.3</v>
      </c>
      <c r="Q55" s="138">
        <v>0</v>
      </c>
      <c r="R55" s="153">
        <f>Q55+'[1]Костромаэнерго'!D55</f>
        <v>0.34</v>
      </c>
      <c r="S55" s="124">
        <v>3.15</v>
      </c>
      <c r="T55" s="121">
        <v>120</v>
      </c>
      <c r="U55" s="123">
        <f t="shared" si="2"/>
        <v>-2.81</v>
      </c>
      <c r="V55" s="123">
        <v>0</v>
      </c>
      <c r="W55" s="123">
        <f t="shared" si="3"/>
        <v>3.15</v>
      </c>
      <c r="X55" s="122">
        <f t="shared" si="4"/>
        <v>2.81</v>
      </c>
      <c r="Y55" s="208"/>
      <c r="Z55" s="210"/>
    </row>
    <row r="56" spans="1:26" s="1" customFormat="1" ht="24">
      <c r="A56" s="26">
        <v>47</v>
      </c>
      <c r="B56" s="27" t="s">
        <v>100</v>
      </c>
      <c r="C56" s="129">
        <v>1.6</v>
      </c>
      <c r="D56" s="17">
        <v>0.11</v>
      </c>
      <c r="E56" s="18">
        <v>0.67</v>
      </c>
      <c r="F56" s="12">
        <v>120</v>
      </c>
      <c r="G56" s="107">
        <v>0.67</v>
      </c>
      <c r="H56" s="105">
        <v>0</v>
      </c>
      <c r="I56" s="108">
        <v>0.67</v>
      </c>
      <c r="J56" s="105">
        <v>0.56</v>
      </c>
      <c r="K56" s="32">
        <v>0.56</v>
      </c>
      <c r="L56" s="36" t="str">
        <f aca="true" t="shared" si="9" ref="L56:L70">IF(K56&lt;0,"closed","available")</f>
        <v>available</v>
      </c>
      <c r="M56" s="14"/>
      <c r="N56" s="29">
        <v>47</v>
      </c>
      <c r="O56" s="30" t="s">
        <v>100</v>
      </c>
      <c r="P56" s="119">
        <v>1.6</v>
      </c>
      <c r="Q56" s="116">
        <v>0</v>
      </c>
      <c r="R56" s="153">
        <f>Q56+'[1]Костромаэнерго'!D56</f>
        <v>0.11</v>
      </c>
      <c r="S56" s="124">
        <v>0.67</v>
      </c>
      <c r="T56" s="121">
        <v>120</v>
      </c>
      <c r="U56" s="123">
        <f t="shared" si="2"/>
        <v>-0.56</v>
      </c>
      <c r="V56" s="123">
        <v>0</v>
      </c>
      <c r="W56" s="123">
        <f t="shared" si="3"/>
        <v>0.67</v>
      </c>
      <c r="X56" s="122">
        <f t="shared" si="4"/>
        <v>0.56</v>
      </c>
      <c r="Y56" s="118">
        <f>X56</f>
        <v>0.56</v>
      </c>
      <c r="Z56" s="136" t="str">
        <f aca="true" t="shared" si="10" ref="Z56:Z70">IF(Y56&lt;0,"unavailable","available")</f>
        <v>available</v>
      </c>
    </row>
    <row r="57" spans="1:26" s="1" customFormat="1" ht="32.25" customHeight="1">
      <c r="A57" s="26">
        <v>48</v>
      </c>
      <c r="B57" s="27" t="s">
        <v>101</v>
      </c>
      <c r="C57" s="129">
        <v>1.6</v>
      </c>
      <c r="D57" s="17">
        <v>0.26</v>
      </c>
      <c r="E57" s="18">
        <v>1.6</v>
      </c>
      <c r="F57" s="12" t="s">
        <v>226</v>
      </c>
      <c r="G57" s="107">
        <v>1.6</v>
      </c>
      <c r="H57" s="105">
        <v>0</v>
      </c>
      <c r="I57" s="105">
        <v>1.6</v>
      </c>
      <c r="J57" s="105">
        <v>1.34</v>
      </c>
      <c r="K57" s="32">
        <v>1.34</v>
      </c>
      <c r="L57" s="37" t="str">
        <f t="shared" si="9"/>
        <v>available</v>
      </c>
      <c r="M57" s="14"/>
      <c r="N57" s="29">
        <v>48</v>
      </c>
      <c r="O57" s="30" t="s">
        <v>101</v>
      </c>
      <c r="P57" s="119">
        <v>1.6</v>
      </c>
      <c r="Q57" s="116">
        <v>0.018</v>
      </c>
      <c r="R57" s="153">
        <f>Q57+'[1]Костромаэнерго'!D57</f>
        <v>0.278</v>
      </c>
      <c r="S57" s="124">
        <v>1.6</v>
      </c>
      <c r="T57" s="121" t="s">
        <v>226</v>
      </c>
      <c r="U57" s="123">
        <f t="shared" si="2"/>
        <v>-1.322</v>
      </c>
      <c r="V57" s="123">
        <v>0</v>
      </c>
      <c r="W57" s="123">
        <f t="shared" si="3"/>
        <v>1.6</v>
      </c>
      <c r="X57" s="122">
        <f t="shared" si="4"/>
        <v>1.322</v>
      </c>
      <c r="Y57" s="118">
        <f aca="true" t="shared" si="11" ref="Y57:Y70">X57</f>
        <v>1.322</v>
      </c>
      <c r="Z57" s="137" t="str">
        <f t="shared" si="10"/>
        <v>available</v>
      </c>
    </row>
    <row r="58" spans="1:26" s="1" customFormat="1" ht="24">
      <c r="A58" s="26">
        <v>49</v>
      </c>
      <c r="B58" s="27" t="s">
        <v>102</v>
      </c>
      <c r="C58" s="129">
        <v>2.5</v>
      </c>
      <c r="D58" s="17">
        <v>0.06</v>
      </c>
      <c r="E58" s="18">
        <v>1.95</v>
      </c>
      <c r="F58" s="12">
        <v>120</v>
      </c>
      <c r="G58" s="105">
        <v>1.95</v>
      </c>
      <c r="H58" s="105">
        <v>0</v>
      </c>
      <c r="I58" s="105">
        <v>1.95</v>
      </c>
      <c r="J58" s="105">
        <v>1.89</v>
      </c>
      <c r="K58" s="32">
        <v>1.89</v>
      </c>
      <c r="L58" s="28" t="str">
        <f t="shared" si="9"/>
        <v>available</v>
      </c>
      <c r="M58" s="14"/>
      <c r="N58" s="29">
        <v>49</v>
      </c>
      <c r="O58" s="30" t="s">
        <v>102</v>
      </c>
      <c r="P58" s="119">
        <v>2.5</v>
      </c>
      <c r="Q58" s="116">
        <v>0</v>
      </c>
      <c r="R58" s="153">
        <f>Q58+'[1]Костромаэнерго'!D58</f>
        <v>0.06</v>
      </c>
      <c r="S58" s="124">
        <v>1.95</v>
      </c>
      <c r="T58" s="121">
        <v>120</v>
      </c>
      <c r="U58" s="123">
        <f t="shared" si="2"/>
        <v>-1.89</v>
      </c>
      <c r="V58" s="123">
        <v>0</v>
      </c>
      <c r="W58" s="123">
        <f t="shared" si="3"/>
        <v>1.95</v>
      </c>
      <c r="X58" s="122">
        <f t="shared" si="4"/>
        <v>1.89</v>
      </c>
      <c r="Y58" s="118">
        <f t="shared" si="11"/>
        <v>1.89</v>
      </c>
      <c r="Z58" s="135" t="str">
        <f t="shared" si="10"/>
        <v>available</v>
      </c>
    </row>
    <row r="59" spans="1:26" s="1" customFormat="1" ht="24">
      <c r="A59" s="26">
        <v>50</v>
      </c>
      <c r="B59" s="27" t="s">
        <v>103</v>
      </c>
      <c r="C59" s="129">
        <v>1.6</v>
      </c>
      <c r="D59" s="17">
        <v>0.11</v>
      </c>
      <c r="E59" s="18">
        <v>0.88</v>
      </c>
      <c r="F59" s="12">
        <v>120</v>
      </c>
      <c r="G59" s="108">
        <v>0.88</v>
      </c>
      <c r="H59" s="105">
        <v>0</v>
      </c>
      <c r="I59" s="105">
        <v>0.88</v>
      </c>
      <c r="J59" s="105">
        <v>0.77</v>
      </c>
      <c r="K59" s="32">
        <v>0.77</v>
      </c>
      <c r="L59" s="28" t="str">
        <f t="shared" si="9"/>
        <v>available</v>
      </c>
      <c r="M59" s="14"/>
      <c r="N59" s="29">
        <v>50</v>
      </c>
      <c r="O59" s="30" t="s">
        <v>103</v>
      </c>
      <c r="P59" s="119">
        <v>1.6</v>
      </c>
      <c r="Q59" s="116">
        <v>0</v>
      </c>
      <c r="R59" s="153">
        <f>Q59+'[1]Костромаэнерго'!D59</f>
        <v>0.11</v>
      </c>
      <c r="S59" s="124">
        <v>0.88</v>
      </c>
      <c r="T59" s="121">
        <v>120</v>
      </c>
      <c r="U59" s="123">
        <f t="shared" si="2"/>
        <v>-0.77</v>
      </c>
      <c r="V59" s="123">
        <v>0</v>
      </c>
      <c r="W59" s="123">
        <f t="shared" si="3"/>
        <v>0.88</v>
      </c>
      <c r="X59" s="122">
        <f t="shared" si="4"/>
        <v>0.77</v>
      </c>
      <c r="Y59" s="118">
        <f t="shared" si="11"/>
        <v>0.77</v>
      </c>
      <c r="Z59" s="135" t="str">
        <f t="shared" si="10"/>
        <v>available</v>
      </c>
    </row>
    <row r="60" spans="1:26" s="1" customFormat="1" ht="24">
      <c r="A60" s="26">
        <v>51</v>
      </c>
      <c r="B60" s="27" t="s">
        <v>104</v>
      </c>
      <c r="C60" s="129">
        <v>1.6</v>
      </c>
      <c r="D60" s="17">
        <v>0.04</v>
      </c>
      <c r="E60" s="18">
        <v>0.9</v>
      </c>
      <c r="F60" s="12">
        <v>120</v>
      </c>
      <c r="G60" s="105">
        <v>0.9</v>
      </c>
      <c r="H60" s="105">
        <v>0</v>
      </c>
      <c r="I60" s="105">
        <v>0.9</v>
      </c>
      <c r="J60" s="105">
        <v>0.86</v>
      </c>
      <c r="K60" s="32">
        <v>0.86</v>
      </c>
      <c r="L60" s="28" t="str">
        <f t="shared" si="9"/>
        <v>available</v>
      </c>
      <c r="M60" s="14"/>
      <c r="N60" s="29">
        <v>51</v>
      </c>
      <c r="O60" s="30" t="s">
        <v>104</v>
      </c>
      <c r="P60" s="119">
        <v>1.6</v>
      </c>
      <c r="Q60" s="116">
        <v>0</v>
      </c>
      <c r="R60" s="153">
        <f>Q60+'[1]Костромаэнерго'!D60</f>
        <v>0.04</v>
      </c>
      <c r="S60" s="124">
        <v>0.9</v>
      </c>
      <c r="T60" s="121">
        <v>120</v>
      </c>
      <c r="U60" s="123">
        <f t="shared" si="2"/>
        <v>-0.86</v>
      </c>
      <c r="V60" s="123">
        <v>0</v>
      </c>
      <c r="W60" s="123">
        <f t="shared" si="3"/>
        <v>0.9</v>
      </c>
      <c r="X60" s="122">
        <f t="shared" si="4"/>
        <v>0.86</v>
      </c>
      <c r="Y60" s="118">
        <f t="shared" si="11"/>
        <v>0.86</v>
      </c>
      <c r="Z60" s="135" t="str">
        <f t="shared" si="10"/>
        <v>available</v>
      </c>
    </row>
    <row r="61" spans="1:26" s="1" customFormat="1" ht="24">
      <c r="A61" s="26">
        <v>52</v>
      </c>
      <c r="B61" s="27" t="s">
        <v>105</v>
      </c>
      <c r="C61" s="129">
        <v>2.5</v>
      </c>
      <c r="D61" s="17">
        <v>0.19</v>
      </c>
      <c r="E61" s="18">
        <v>1.35</v>
      </c>
      <c r="F61" s="12">
        <v>120</v>
      </c>
      <c r="G61" s="105">
        <v>1.35</v>
      </c>
      <c r="H61" s="105">
        <v>0</v>
      </c>
      <c r="I61" s="105">
        <v>1.35</v>
      </c>
      <c r="J61" s="105">
        <v>1.1600000000000001</v>
      </c>
      <c r="K61" s="32">
        <v>1.1600000000000001</v>
      </c>
      <c r="L61" s="36" t="str">
        <f t="shared" si="9"/>
        <v>available</v>
      </c>
      <c r="M61" s="14"/>
      <c r="N61" s="29">
        <v>52</v>
      </c>
      <c r="O61" s="30" t="s">
        <v>105</v>
      </c>
      <c r="P61" s="119">
        <v>2.5</v>
      </c>
      <c r="Q61" s="116">
        <v>0</v>
      </c>
      <c r="R61" s="153">
        <f>Q61+'[1]Костромаэнерго'!D61</f>
        <v>0.19</v>
      </c>
      <c r="S61" s="124">
        <v>1.35</v>
      </c>
      <c r="T61" s="121">
        <v>120</v>
      </c>
      <c r="U61" s="123">
        <f t="shared" si="2"/>
        <v>-1.1600000000000001</v>
      </c>
      <c r="V61" s="123">
        <v>0</v>
      </c>
      <c r="W61" s="123">
        <f t="shared" si="3"/>
        <v>1.35</v>
      </c>
      <c r="X61" s="122">
        <f t="shared" si="4"/>
        <v>1.1600000000000001</v>
      </c>
      <c r="Y61" s="118">
        <f t="shared" si="11"/>
        <v>1.1600000000000001</v>
      </c>
      <c r="Z61" s="136" t="str">
        <f t="shared" si="10"/>
        <v>available</v>
      </c>
    </row>
    <row r="62" spans="1:26" s="1" customFormat="1" ht="24">
      <c r="A62" s="26">
        <v>53</v>
      </c>
      <c r="B62" s="27" t="s">
        <v>106</v>
      </c>
      <c r="C62" s="129">
        <v>1.6</v>
      </c>
      <c r="D62" s="17">
        <v>0.09</v>
      </c>
      <c r="E62" s="18">
        <v>0.72</v>
      </c>
      <c r="F62" s="12">
        <v>120</v>
      </c>
      <c r="G62" s="105">
        <v>0.72</v>
      </c>
      <c r="H62" s="105">
        <v>0</v>
      </c>
      <c r="I62" s="105">
        <v>0.72</v>
      </c>
      <c r="J62" s="105">
        <v>0.63</v>
      </c>
      <c r="K62" s="32">
        <v>0.63</v>
      </c>
      <c r="L62" s="37" t="str">
        <f t="shared" si="9"/>
        <v>available</v>
      </c>
      <c r="M62" s="14"/>
      <c r="N62" s="29">
        <v>53</v>
      </c>
      <c r="O62" s="30" t="s">
        <v>106</v>
      </c>
      <c r="P62" s="119">
        <v>1.6</v>
      </c>
      <c r="Q62" s="116">
        <v>0.007</v>
      </c>
      <c r="R62" s="153">
        <f>Q62+'[1]Костромаэнерго'!D62</f>
        <v>0.097</v>
      </c>
      <c r="S62" s="124">
        <v>0.72</v>
      </c>
      <c r="T62" s="121">
        <v>120</v>
      </c>
      <c r="U62" s="123">
        <f t="shared" si="2"/>
        <v>-0.623</v>
      </c>
      <c r="V62" s="123">
        <v>0</v>
      </c>
      <c r="W62" s="123">
        <f t="shared" si="3"/>
        <v>0.72</v>
      </c>
      <c r="X62" s="122">
        <f t="shared" si="4"/>
        <v>0.623</v>
      </c>
      <c r="Y62" s="118">
        <f t="shared" si="11"/>
        <v>0.623</v>
      </c>
      <c r="Z62" s="137" t="str">
        <f t="shared" si="10"/>
        <v>available</v>
      </c>
    </row>
    <row r="63" spans="1:26" s="1" customFormat="1" ht="24">
      <c r="A63" s="26">
        <v>54</v>
      </c>
      <c r="B63" s="27" t="s">
        <v>107</v>
      </c>
      <c r="C63" s="129">
        <v>2.5</v>
      </c>
      <c r="D63" s="17">
        <v>0.06</v>
      </c>
      <c r="E63" s="18">
        <v>1.38</v>
      </c>
      <c r="F63" s="12">
        <v>120</v>
      </c>
      <c r="G63" s="105">
        <v>1.38</v>
      </c>
      <c r="H63" s="105">
        <v>0</v>
      </c>
      <c r="I63" s="108">
        <v>1.38</v>
      </c>
      <c r="J63" s="105">
        <v>1.3199999999999998</v>
      </c>
      <c r="K63" s="32">
        <v>1.3199999999999998</v>
      </c>
      <c r="L63" s="28" t="str">
        <f t="shared" si="9"/>
        <v>available</v>
      </c>
      <c r="M63" s="14"/>
      <c r="N63" s="29">
        <v>54</v>
      </c>
      <c r="O63" s="30" t="s">
        <v>107</v>
      </c>
      <c r="P63" s="119">
        <v>2.5</v>
      </c>
      <c r="Q63" s="116">
        <v>0</v>
      </c>
      <c r="R63" s="153">
        <f>Q63+'[1]Костромаэнерго'!D63</f>
        <v>0.06</v>
      </c>
      <c r="S63" s="124">
        <v>1.38</v>
      </c>
      <c r="T63" s="121">
        <v>120</v>
      </c>
      <c r="U63" s="123">
        <f t="shared" si="2"/>
        <v>-1.3199999999999998</v>
      </c>
      <c r="V63" s="123">
        <v>0</v>
      </c>
      <c r="W63" s="123">
        <f t="shared" si="3"/>
        <v>1.38</v>
      </c>
      <c r="X63" s="122">
        <f t="shared" si="4"/>
        <v>1.3199999999999998</v>
      </c>
      <c r="Y63" s="118">
        <f t="shared" si="11"/>
        <v>1.3199999999999998</v>
      </c>
      <c r="Z63" s="135" t="str">
        <f t="shared" si="10"/>
        <v>available</v>
      </c>
    </row>
    <row r="64" spans="1:26" s="1" customFormat="1" ht="24">
      <c r="A64" s="26">
        <v>55</v>
      </c>
      <c r="B64" s="27" t="s">
        <v>108</v>
      </c>
      <c r="C64" s="129">
        <v>6.3</v>
      </c>
      <c r="D64" s="17">
        <v>0.52</v>
      </c>
      <c r="E64" s="18">
        <v>3.47</v>
      </c>
      <c r="F64" s="12">
        <v>120</v>
      </c>
      <c r="G64" s="108">
        <v>3.47</v>
      </c>
      <c r="H64" s="105">
        <v>0</v>
      </c>
      <c r="I64" s="105">
        <v>3.47</v>
      </c>
      <c r="J64" s="105">
        <v>2.95</v>
      </c>
      <c r="K64" s="32">
        <v>2.95</v>
      </c>
      <c r="L64" s="36" t="str">
        <f t="shared" si="9"/>
        <v>available</v>
      </c>
      <c r="M64" s="14"/>
      <c r="N64" s="29">
        <v>55</v>
      </c>
      <c r="O64" s="30" t="s">
        <v>108</v>
      </c>
      <c r="P64" s="119">
        <v>6.3</v>
      </c>
      <c r="Q64" s="116">
        <v>0.018</v>
      </c>
      <c r="R64" s="153">
        <f>Q64+'[1]Костромаэнерго'!D64</f>
        <v>0.538</v>
      </c>
      <c r="S64" s="124">
        <v>3.47</v>
      </c>
      <c r="T64" s="121">
        <v>120</v>
      </c>
      <c r="U64" s="123">
        <f t="shared" si="2"/>
        <v>-2.9320000000000004</v>
      </c>
      <c r="V64" s="123">
        <v>0</v>
      </c>
      <c r="W64" s="123">
        <f t="shared" si="3"/>
        <v>3.47</v>
      </c>
      <c r="X64" s="122">
        <f t="shared" si="4"/>
        <v>2.9320000000000004</v>
      </c>
      <c r="Y64" s="118">
        <f t="shared" si="11"/>
        <v>2.9320000000000004</v>
      </c>
      <c r="Z64" s="136" t="str">
        <f t="shared" si="10"/>
        <v>available</v>
      </c>
    </row>
    <row r="65" spans="1:26" s="1" customFormat="1" ht="24">
      <c r="A65" s="26">
        <v>56</v>
      </c>
      <c r="B65" s="27" t="s">
        <v>109</v>
      </c>
      <c r="C65" s="129">
        <v>6.3</v>
      </c>
      <c r="D65" s="17">
        <v>1.41</v>
      </c>
      <c r="E65" s="18">
        <v>3.47</v>
      </c>
      <c r="F65" s="12">
        <v>120</v>
      </c>
      <c r="G65" s="107">
        <v>3.47</v>
      </c>
      <c r="H65" s="105">
        <v>0</v>
      </c>
      <c r="I65" s="108">
        <v>3.47</v>
      </c>
      <c r="J65" s="105">
        <v>2.0600000000000005</v>
      </c>
      <c r="K65" s="32">
        <v>2.0600000000000005</v>
      </c>
      <c r="L65" s="36" t="str">
        <f t="shared" si="9"/>
        <v>available</v>
      </c>
      <c r="M65" s="14"/>
      <c r="N65" s="29">
        <v>56</v>
      </c>
      <c r="O65" s="30" t="s">
        <v>109</v>
      </c>
      <c r="P65" s="119">
        <v>6.3</v>
      </c>
      <c r="Q65" s="116">
        <v>0.107</v>
      </c>
      <c r="R65" s="153">
        <f>Q65+'[1]Костромаэнерго'!D65</f>
        <v>1.517</v>
      </c>
      <c r="S65" s="124">
        <v>3.47</v>
      </c>
      <c r="T65" s="121">
        <v>120</v>
      </c>
      <c r="U65" s="123">
        <f t="shared" si="2"/>
        <v>-1.9530000000000003</v>
      </c>
      <c r="V65" s="123">
        <v>0</v>
      </c>
      <c r="W65" s="123">
        <f t="shared" si="3"/>
        <v>3.47</v>
      </c>
      <c r="X65" s="122">
        <f t="shared" si="4"/>
        <v>1.9530000000000003</v>
      </c>
      <c r="Y65" s="118">
        <f t="shared" si="11"/>
        <v>1.9530000000000003</v>
      </c>
      <c r="Z65" s="136" t="str">
        <f t="shared" si="10"/>
        <v>available</v>
      </c>
    </row>
    <row r="66" spans="1:26" s="1" customFormat="1" ht="24">
      <c r="A66" s="26">
        <v>57</v>
      </c>
      <c r="B66" s="27" t="s">
        <v>110</v>
      </c>
      <c r="C66" s="129">
        <v>2.5</v>
      </c>
      <c r="D66" s="17">
        <v>0.17</v>
      </c>
      <c r="E66" s="18">
        <v>1.33</v>
      </c>
      <c r="F66" s="12">
        <v>120</v>
      </c>
      <c r="G66" s="105">
        <v>1.33</v>
      </c>
      <c r="H66" s="105">
        <v>0</v>
      </c>
      <c r="I66" s="105">
        <v>1.33</v>
      </c>
      <c r="J66" s="105">
        <v>1.1600000000000001</v>
      </c>
      <c r="K66" s="32">
        <v>1.1600000000000001</v>
      </c>
      <c r="L66" s="37" t="str">
        <f t="shared" si="9"/>
        <v>available</v>
      </c>
      <c r="M66" s="14"/>
      <c r="N66" s="29">
        <v>57</v>
      </c>
      <c r="O66" s="30" t="s">
        <v>110</v>
      </c>
      <c r="P66" s="119">
        <v>2.5</v>
      </c>
      <c r="Q66" s="116">
        <v>0</v>
      </c>
      <c r="R66" s="153">
        <f>Q66+'[1]Костромаэнерго'!D66</f>
        <v>0.17</v>
      </c>
      <c r="S66" s="124">
        <v>1.33</v>
      </c>
      <c r="T66" s="121">
        <v>120</v>
      </c>
      <c r="U66" s="123">
        <f t="shared" si="2"/>
        <v>-1.1600000000000001</v>
      </c>
      <c r="V66" s="123">
        <v>0</v>
      </c>
      <c r="W66" s="123">
        <f t="shared" si="3"/>
        <v>1.33</v>
      </c>
      <c r="X66" s="122">
        <f t="shared" si="4"/>
        <v>1.1600000000000001</v>
      </c>
      <c r="Y66" s="118">
        <f t="shared" si="11"/>
        <v>1.1600000000000001</v>
      </c>
      <c r="Z66" s="137" t="str">
        <f t="shared" si="10"/>
        <v>available</v>
      </c>
    </row>
    <row r="67" spans="1:26" s="1" customFormat="1" ht="24">
      <c r="A67" s="26">
        <v>58</v>
      </c>
      <c r="B67" s="27" t="s">
        <v>111</v>
      </c>
      <c r="C67" s="129">
        <v>1.6</v>
      </c>
      <c r="D67" s="17">
        <v>0.33</v>
      </c>
      <c r="E67" s="18">
        <v>0.88</v>
      </c>
      <c r="F67" s="12">
        <v>120</v>
      </c>
      <c r="G67" s="108">
        <v>0.88</v>
      </c>
      <c r="H67" s="105">
        <v>0</v>
      </c>
      <c r="I67" s="105">
        <v>0.88</v>
      </c>
      <c r="J67" s="105">
        <v>0.55</v>
      </c>
      <c r="K67" s="32">
        <v>0.55</v>
      </c>
      <c r="L67" s="36" t="str">
        <f t="shared" si="9"/>
        <v>available</v>
      </c>
      <c r="M67" s="14"/>
      <c r="N67" s="29">
        <v>58</v>
      </c>
      <c r="O67" s="30" t="s">
        <v>111</v>
      </c>
      <c r="P67" s="119">
        <v>1.6</v>
      </c>
      <c r="Q67" s="116">
        <v>0</v>
      </c>
      <c r="R67" s="153">
        <f>Q67+'[1]Костромаэнерго'!D67</f>
        <v>0.33</v>
      </c>
      <c r="S67" s="124">
        <v>0.88</v>
      </c>
      <c r="T67" s="121">
        <v>120</v>
      </c>
      <c r="U67" s="123">
        <f t="shared" si="2"/>
        <v>-0.55</v>
      </c>
      <c r="V67" s="123">
        <v>0</v>
      </c>
      <c r="W67" s="123">
        <f t="shared" si="3"/>
        <v>0.88</v>
      </c>
      <c r="X67" s="122">
        <f t="shared" si="4"/>
        <v>0.55</v>
      </c>
      <c r="Y67" s="118">
        <f t="shared" si="11"/>
        <v>0.55</v>
      </c>
      <c r="Z67" s="136" t="str">
        <f t="shared" si="10"/>
        <v>available</v>
      </c>
    </row>
    <row r="68" spans="1:26" s="1" customFormat="1" ht="24">
      <c r="A68" s="26">
        <v>59</v>
      </c>
      <c r="B68" s="27" t="s">
        <v>112</v>
      </c>
      <c r="C68" s="129">
        <v>6.3</v>
      </c>
      <c r="D68" s="17">
        <v>0.58</v>
      </c>
      <c r="E68" s="18">
        <v>2.5</v>
      </c>
      <c r="F68" s="12" t="s">
        <v>226</v>
      </c>
      <c r="G68" s="107">
        <v>2.5</v>
      </c>
      <c r="H68" s="105">
        <v>0</v>
      </c>
      <c r="I68" s="108">
        <v>2.5</v>
      </c>
      <c r="J68" s="105">
        <v>1.92</v>
      </c>
      <c r="K68" s="32">
        <v>1.92</v>
      </c>
      <c r="L68" s="37" t="str">
        <f t="shared" si="9"/>
        <v>available</v>
      </c>
      <c r="M68" s="14"/>
      <c r="N68" s="29">
        <v>59</v>
      </c>
      <c r="O68" s="30" t="s">
        <v>112</v>
      </c>
      <c r="P68" s="119">
        <v>6.3</v>
      </c>
      <c r="Q68" s="116">
        <v>0.052</v>
      </c>
      <c r="R68" s="153">
        <f>Q68+'[1]Костромаэнерго'!D68</f>
        <v>0.632</v>
      </c>
      <c r="S68" s="124">
        <v>2.5</v>
      </c>
      <c r="T68" s="121" t="s">
        <v>226</v>
      </c>
      <c r="U68" s="123">
        <f t="shared" si="2"/>
        <v>-1.8679999999999999</v>
      </c>
      <c r="V68" s="123">
        <v>0</v>
      </c>
      <c r="W68" s="123">
        <f t="shared" si="3"/>
        <v>2.5</v>
      </c>
      <c r="X68" s="122">
        <f t="shared" si="4"/>
        <v>1.8679999999999999</v>
      </c>
      <c r="Y68" s="118">
        <f t="shared" si="11"/>
        <v>1.8679999999999999</v>
      </c>
      <c r="Z68" s="137" t="str">
        <f t="shared" si="10"/>
        <v>available</v>
      </c>
    </row>
    <row r="69" spans="1:26" s="1" customFormat="1" ht="24">
      <c r="A69" s="26">
        <v>60</v>
      </c>
      <c r="B69" s="27" t="s">
        <v>113</v>
      </c>
      <c r="C69" s="129">
        <v>1</v>
      </c>
      <c r="D69" s="17">
        <v>0.06</v>
      </c>
      <c r="E69" s="18">
        <v>0.12</v>
      </c>
      <c r="F69" s="12">
        <v>120</v>
      </c>
      <c r="G69" s="107">
        <v>0.12</v>
      </c>
      <c r="H69" s="105">
        <v>0</v>
      </c>
      <c r="I69" s="105">
        <v>0.12</v>
      </c>
      <c r="J69" s="105">
        <v>0.06</v>
      </c>
      <c r="K69" s="32">
        <v>0.06</v>
      </c>
      <c r="L69" s="36" t="str">
        <f t="shared" si="9"/>
        <v>available</v>
      </c>
      <c r="M69" s="14"/>
      <c r="N69" s="29">
        <v>60</v>
      </c>
      <c r="O69" s="30" t="s">
        <v>113</v>
      </c>
      <c r="P69" s="119">
        <v>1</v>
      </c>
      <c r="Q69" s="116">
        <v>0</v>
      </c>
      <c r="R69" s="153">
        <f>Q69+'[1]Костромаэнерго'!D69</f>
        <v>0.06</v>
      </c>
      <c r="S69" s="124">
        <v>0.12</v>
      </c>
      <c r="T69" s="121">
        <v>120</v>
      </c>
      <c r="U69" s="123">
        <f t="shared" si="2"/>
        <v>-0.06</v>
      </c>
      <c r="V69" s="123">
        <v>0</v>
      </c>
      <c r="W69" s="123">
        <f t="shared" si="3"/>
        <v>0.12</v>
      </c>
      <c r="X69" s="122">
        <f t="shared" si="4"/>
        <v>0.06</v>
      </c>
      <c r="Y69" s="118">
        <f t="shared" si="11"/>
        <v>0.06</v>
      </c>
      <c r="Z69" s="136" t="str">
        <f t="shared" si="10"/>
        <v>available</v>
      </c>
    </row>
    <row r="70" spans="1:26" s="1" customFormat="1" ht="24.75" thickBot="1">
      <c r="A70" s="46">
        <v>61</v>
      </c>
      <c r="B70" s="47" t="s">
        <v>114</v>
      </c>
      <c r="C70" s="131">
        <v>1</v>
      </c>
      <c r="D70" s="17">
        <v>0.19</v>
      </c>
      <c r="E70" s="18">
        <v>0.45</v>
      </c>
      <c r="F70" s="12">
        <v>120</v>
      </c>
      <c r="G70" s="107">
        <v>0.45</v>
      </c>
      <c r="H70" s="105">
        <v>0</v>
      </c>
      <c r="I70" s="48">
        <v>0.45</v>
      </c>
      <c r="J70" s="105">
        <v>0.26</v>
      </c>
      <c r="K70" s="32">
        <v>0.26</v>
      </c>
      <c r="L70" s="37" t="str">
        <f t="shared" si="9"/>
        <v>available</v>
      </c>
      <c r="M70" s="14"/>
      <c r="N70" s="49">
        <v>61</v>
      </c>
      <c r="O70" s="50" t="s">
        <v>114</v>
      </c>
      <c r="P70" s="126">
        <v>1</v>
      </c>
      <c r="Q70" s="116">
        <v>0.075</v>
      </c>
      <c r="R70" s="153">
        <f>Q70+'[1]Костромаэнерго'!D70</f>
        <v>0.265</v>
      </c>
      <c r="S70" s="166">
        <v>0.45</v>
      </c>
      <c r="T70" s="121">
        <v>120</v>
      </c>
      <c r="U70" s="123">
        <f>R70-S70</f>
        <v>-0.185</v>
      </c>
      <c r="V70" s="123">
        <v>0</v>
      </c>
      <c r="W70" s="123">
        <f>S70</f>
        <v>0.45</v>
      </c>
      <c r="X70" s="122">
        <f>W70-R70</f>
        <v>0.185</v>
      </c>
      <c r="Y70" s="127">
        <f t="shared" si="11"/>
        <v>0.185</v>
      </c>
      <c r="Z70" s="137" t="str">
        <f t="shared" si="10"/>
        <v>available</v>
      </c>
    </row>
    <row r="71" spans="1:26" s="1" customFormat="1" ht="16.5" customHeight="1" thickBot="1">
      <c r="A71" s="256" t="s">
        <v>115</v>
      </c>
      <c r="B71" s="257"/>
      <c r="C71" s="257"/>
      <c r="D71" s="257"/>
      <c r="E71" s="257"/>
      <c r="F71" s="257"/>
      <c r="G71" s="257"/>
      <c r="H71" s="257"/>
      <c r="I71" s="257"/>
      <c r="J71" s="262"/>
      <c r="K71" s="257"/>
      <c r="L71" s="258"/>
      <c r="M71" s="14"/>
      <c r="N71" s="252" t="s">
        <v>115</v>
      </c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4"/>
      <c r="Z71" s="255"/>
    </row>
    <row r="72" spans="1:26" s="1" customFormat="1" ht="24">
      <c r="A72" s="260">
        <v>62</v>
      </c>
      <c r="B72" s="51" t="s">
        <v>116</v>
      </c>
      <c r="C72" s="52" t="s">
        <v>2</v>
      </c>
      <c r="D72" s="149">
        <v>2.13</v>
      </c>
      <c r="E72" s="53">
        <v>0.86</v>
      </c>
      <c r="F72" s="19">
        <v>120</v>
      </c>
      <c r="G72" s="21">
        <v>1.27</v>
      </c>
      <c r="H72" s="20">
        <v>0</v>
      </c>
      <c r="I72" s="54">
        <v>10.5</v>
      </c>
      <c r="J72" s="54">
        <v>9.23</v>
      </c>
      <c r="K72" s="263">
        <v>9.23</v>
      </c>
      <c r="L72" s="264" t="s">
        <v>225</v>
      </c>
      <c r="M72" s="14"/>
      <c r="N72" s="260">
        <v>62</v>
      </c>
      <c r="O72" s="55" t="s">
        <v>116</v>
      </c>
      <c r="P72" s="167" t="s">
        <v>2</v>
      </c>
      <c r="Q72" s="168">
        <v>3.826</v>
      </c>
      <c r="R72" s="169">
        <f>Q72+'[1]Костромаэнерго'!D72</f>
        <v>5.9559999999999995</v>
      </c>
      <c r="S72" s="170">
        <f>S74+S73</f>
        <v>0.86</v>
      </c>
      <c r="T72" s="117">
        <v>120</v>
      </c>
      <c r="U72" s="123">
        <f>R72-S72</f>
        <v>5.095999999999999</v>
      </c>
      <c r="V72" s="171">
        <v>0</v>
      </c>
      <c r="W72" s="132">
        <f>10*1.05</f>
        <v>10.5</v>
      </c>
      <c r="X72" s="172">
        <f>W72-V72-U72</f>
        <v>5.404000000000001</v>
      </c>
      <c r="Y72" s="220">
        <f>MIN(X72:X74)</f>
        <v>5.404000000000001</v>
      </c>
      <c r="Z72" s="261" t="str">
        <f>IF(Y72&lt;0,"unavailable","available")</f>
        <v>available</v>
      </c>
    </row>
    <row r="73" spans="1:26" s="1" customFormat="1" ht="12.75">
      <c r="A73" s="206"/>
      <c r="B73" s="40" t="s">
        <v>86</v>
      </c>
      <c r="C73" s="57" t="s">
        <v>2</v>
      </c>
      <c r="D73" s="150">
        <v>0.59</v>
      </c>
      <c r="E73" s="56">
        <v>0</v>
      </c>
      <c r="F73" s="12">
        <v>120</v>
      </c>
      <c r="G73" s="105">
        <v>0.59</v>
      </c>
      <c r="H73" s="105">
        <v>0</v>
      </c>
      <c r="I73" s="41">
        <v>10.5</v>
      </c>
      <c r="J73" s="41">
        <v>9.91</v>
      </c>
      <c r="K73" s="213"/>
      <c r="L73" s="216"/>
      <c r="M73" s="14"/>
      <c r="N73" s="206"/>
      <c r="O73" s="42" t="s">
        <v>86</v>
      </c>
      <c r="P73" s="173" t="s">
        <v>2</v>
      </c>
      <c r="Q73" s="174">
        <v>0</v>
      </c>
      <c r="R73" s="169">
        <f>Q73+'[1]Костромаэнерго'!D73</f>
        <v>0.59</v>
      </c>
      <c r="S73" s="175">
        <v>0</v>
      </c>
      <c r="T73" s="121">
        <v>120</v>
      </c>
      <c r="U73" s="123">
        <f aca="true" t="shared" si="12" ref="U73:U137">R73-S73</f>
        <v>0.59</v>
      </c>
      <c r="V73" s="171">
        <v>0</v>
      </c>
      <c r="W73" s="125">
        <f>10*1.05</f>
        <v>10.5</v>
      </c>
      <c r="X73" s="172">
        <f aca="true" t="shared" si="13" ref="X73:X137">W73-V73-U73</f>
        <v>9.91</v>
      </c>
      <c r="Y73" s="208"/>
      <c r="Z73" s="210"/>
    </row>
    <row r="74" spans="1:26" s="1" customFormat="1" ht="12.75">
      <c r="A74" s="207"/>
      <c r="B74" s="40" t="s">
        <v>87</v>
      </c>
      <c r="C74" s="57" t="s">
        <v>2</v>
      </c>
      <c r="D74" s="150">
        <v>1.54</v>
      </c>
      <c r="E74" s="56">
        <v>0.86</v>
      </c>
      <c r="F74" s="12">
        <v>120</v>
      </c>
      <c r="G74" s="108">
        <v>0.68</v>
      </c>
      <c r="H74" s="105">
        <v>0</v>
      </c>
      <c r="I74" s="41">
        <v>10.5</v>
      </c>
      <c r="J74" s="41">
        <v>9.82</v>
      </c>
      <c r="K74" s="214"/>
      <c r="L74" s="217"/>
      <c r="M74" s="14"/>
      <c r="N74" s="207"/>
      <c r="O74" s="42" t="s">
        <v>87</v>
      </c>
      <c r="P74" s="173" t="s">
        <v>2</v>
      </c>
      <c r="Q74" s="176">
        <v>3.826</v>
      </c>
      <c r="R74" s="169">
        <f>Q74+'[1]Костромаэнерго'!D74</f>
        <v>5.366</v>
      </c>
      <c r="S74" s="175">
        <v>0.86</v>
      </c>
      <c r="T74" s="121">
        <v>120</v>
      </c>
      <c r="U74" s="123">
        <f t="shared" si="12"/>
        <v>4.505999999999999</v>
      </c>
      <c r="V74" s="171">
        <v>0</v>
      </c>
      <c r="W74" s="125">
        <f>10*1.05</f>
        <v>10.5</v>
      </c>
      <c r="X74" s="172">
        <f t="shared" si="13"/>
        <v>5.994000000000001</v>
      </c>
      <c r="Y74" s="208"/>
      <c r="Z74" s="211"/>
    </row>
    <row r="75" spans="1:26" s="1" customFormat="1" ht="24">
      <c r="A75" s="205">
        <v>63</v>
      </c>
      <c r="B75" s="58" t="s">
        <v>117</v>
      </c>
      <c r="C75" s="57" t="s">
        <v>3</v>
      </c>
      <c r="D75" s="150">
        <v>6.12</v>
      </c>
      <c r="E75" s="59">
        <v>1.15</v>
      </c>
      <c r="F75" s="12">
        <v>120</v>
      </c>
      <c r="G75" s="105">
        <v>4.970000000000001</v>
      </c>
      <c r="H75" s="105">
        <v>0</v>
      </c>
      <c r="I75" s="41">
        <v>12.18</v>
      </c>
      <c r="J75" s="41">
        <v>7.209999999999999</v>
      </c>
      <c r="K75" s="212">
        <v>6.319999999999999</v>
      </c>
      <c r="L75" s="215" t="s">
        <v>225</v>
      </c>
      <c r="M75" s="14"/>
      <c r="N75" s="205">
        <v>63</v>
      </c>
      <c r="O75" s="60" t="s">
        <v>117</v>
      </c>
      <c r="P75" s="173" t="s">
        <v>3</v>
      </c>
      <c r="Q75" s="176">
        <v>0.457</v>
      </c>
      <c r="R75" s="177">
        <f>Q75+'[1]Костромаэнерго'!D75</f>
        <v>6.577</v>
      </c>
      <c r="S75" s="178">
        <f>S77+S76</f>
        <v>1.15</v>
      </c>
      <c r="T75" s="121">
        <v>120</v>
      </c>
      <c r="U75" s="123">
        <f>R75-S75</f>
        <v>5.427</v>
      </c>
      <c r="V75" s="171">
        <v>0</v>
      </c>
      <c r="W75" s="125">
        <f>(10+1.6)*1.05</f>
        <v>12.18</v>
      </c>
      <c r="X75" s="172">
        <f t="shared" si="13"/>
        <v>6.753</v>
      </c>
      <c r="Y75" s="220">
        <f>MIN(X75:X77)</f>
        <v>6.319999999999999</v>
      </c>
      <c r="Z75" s="210" t="str">
        <f>IF(Y75&lt;0,"unavailable","available")</f>
        <v>available</v>
      </c>
    </row>
    <row r="76" spans="1:26" s="1" customFormat="1" ht="12.75">
      <c r="A76" s="206"/>
      <c r="B76" s="40" t="s">
        <v>86</v>
      </c>
      <c r="C76" s="57" t="s">
        <v>3</v>
      </c>
      <c r="D76" s="150">
        <v>5.86</v>
      </c>
      <c r="E76" s="56">
        <v>0</v>
      </c>
      <c r="F76" s="12">
        <v>120</v>
      </c>
      <c r="G76" s="108">
        <v>5.86</v>
      </c>
      <c r="H76" s="105">
        <v>0</v>
      </c>
      <c r="I76" s="41">
        <v>12.18</v>
      </c>
      <c r="J76" s="41">
        <v>6.319999999999999</v>
      </c>
      <c r="K76" s="213"/>
      <c r="L76" s="216"/>
      <c r="M76" s="14"/>
      <c r="N76" s="206"/>
      <c r="O76" s="42" t="s">
        <v>86</v>
      </c>
      <c r="P76" s="173" t="s">
        <v>3</v>
      </c>
      <c r="Q76" s="174">
        <v>0</v>
      </c>
      <c r="R76" s="169">
        <f>Q76+'[1]Костромаэнерго'!D76</f>
        <v>5.86</v>
      </c>
      <c r="S76" s="175">
        <v>0</v>
      </c>
      <c r="T76" s="121">
        <v>120</v>
      </c>
      <c r="U76" s="123">
        <f t="shared" si="12"/>
        <v>5.86</v>
      </c>
      <c r="V76" s="171">
        <v>0</v>
      </c>
      <c r="W76" s="125">
        <f>(10+1.6)*1.05</f>
        <v>12.18</v>
      </c>
      <c r="X76" s="172">
        <f t="shared" si="13"/>
        <v>6.319999999999999</v>
      </c>
      <c r="Y76" s="208"/>
      <c r="Z76" s="210"/>
    </row>
    <row r="77" spans="1:26" s="1" customFormat="1" ht="12.75">
      <c r="A77" s="207"/>
      <c r="B77" s="40" t="s">
        <v>87</v>
      </c>
      <c r="C77" s="57" t="s">
        <v>3</v>
      </c>
      <c r="D77" s="150">
        <v>0.26</v>
      </c>
      <c r="E77" s="56">
        <v>1.15</v>
      </c>
      <c r="F77" s="12">
        <v>120</v>
      </c>
      <c r="G77" s="107">
        <v>-0.8899999999999999</v>
      </c>
      <c r="H77" s="105">
        <v>0</v>
      </c>
      <c r="I77" s="41">
        <v>12.18</v>
      </c>
      <c r="J77" s="41">
        <v>13.07</v>
      </c>
      <c r="K77" s="214"/>
      <c r="L77" s="217"/>
      <c r="M77" s="14"/>
      <c r="N77" s="207"/>
      <c r="O77" s="42" t="s">
        <v>87</v>
      </c>
      <c r="P77" s="173" t="s">
        <v>3</v>
      </c>
      <c r="Q77" s="176">
        <v>0.457</v>
      </c>
      <c r="R77" s="169">
        <f>Q77+'[1]Костромаэнерго'!D77</f>
        <v>0.7170000000000001</v>
      </c>
      <c r="S77" s="175">
        <v>1.15</v>
      </c>
      <c r="T77" s="121">
        <v>120</v>
      </c>
      <c r="U77" s="123">
        <f t="shared" si="12"/>
        <v>-0.43299999999999983</v>
      </c>
      <c r="V77" s="171">
        <v>0</v>
      </c>
      <c r="W77" s="125">
        <f>(10+1.6)*1.05</f>
        <v>12.18</v>
      </c>
      <c r="X77" s="172">
        <f t="shared" si="13"/>
        <v>12.613</v>
      </c>
      <c r="Y77" s="208"/>
      <c r="Z77" s="210"/>
    </row>
    <row r="78" spans="1:26" s="1" customFormat="1" ht="24">
      <c r="A78" s="26">
        <v>64</v>
      </c>
      <c r="B78" s="58" t="s">
        <v>118</v>
      </c>
      <c r="C78" s="57" t="s">
        <v>4</v>
      </c>
      <c r="D78" s="61">
        <v>1.73</v>
      </c>
      <c r="E78" s="62">
        <v>0.425</v>
      </c>
      <c r="F78" s="12">
        <v>120</v>
      </c>
      <c r="G78" s="105">
        <v>1.305</v>
      </c>
      <c r="H78" s="105">
        <v>0</v>
      </c>
      <c r="I78" s="41">
        <v>2.625</v>
      </c>
      <c r="J78" s="41">
        <v>1.32</v>
      </c>
      <c r="K78" s="103">
        <v>1.32</v>
      </c>
      <c r="L78" s="112" t="s">
        <v>225</v>
      </c>
      <c r="M78" s="14"/>
      <c r="N78" s="26">
        <v>64</v>
      </c>
      <c r="O78" s="60" t="s">
        <v>118</v>
      </c>
      <c r="P78" s="173" t="s">
        <v>4</v>
      </c>
      <c r="Q78" s="134">
        <v>0.812</v>
      </c>
      <c r="R78" s="169">
        <f>Q78+'[1]Костромаэнерго'!D78</f>
        <v>2.542</v>
      </c>
      <c r="S78" s="169">
        <v>0.425</v>
      </c>
      <c r="T78" s="121">
        <v>120</v>
      </c>
      <c r="U78" s="123">
        <f t="shared" si="12"/>
        <v>2.117</v>
      </c>
      <c r="V78" s="171">
        <v>0</v>
      </c>
      <c r="W78" s="125">
        <f>2.5*1.05</f>
        <v>2.625</v>
      </c>
      <c r="X78" s="172">
        <f t="shared" si="13"/>
        <v>0.508</v>
      </c>
      <c r="Y78" s="118">
        <f>X78</f>
        <v>0.508</v>
      </c>
      <c r="Z78" s="135" t="str">
        <f aca="true" t="shared" si="14" ref="Z78:Z91">IF(Y78&lt;0,"unavailable","available")</f>
        <v>available</v>
      </c>
    </row>
    <row r="79" spans="1:26" s="1" customFormat="1" ht="24">
      <c r="A79" s="26">
        <v>65</v>
      </c>
      <c r="B79" s="58" t="s">
        <v>119</v>
      </c>
      <c r="C79" s="57" t="s">
        <v>5</v>
      </c>
      <c r="D79" s="39">
        <v>0.58</v>
      </c>
      <c r="E79" s="62">
        <v>0.62</v>
      </c>
      <c r="F79" s="12">
        <v>120</v>
      </c>
      <c r="G79" s="105">
        <v>-0.040000000000000036</v>
      </c>
      <c r="H79" s="105">
        <v>0</v>
      </c>
      <c r="I79" s="41">
        <v>4.2</v>
      </c>
      <c r="J79" s="41">
        <v>4.24</v>
      </c>
      <c r="K79" s="103">
        <v>4.24</v>
      </c>
      <c r="L79" s="36" t="s">
        <v>225</v>
      </c>
      <c r="M79" s="14"/>
      <c r="N79" s="26">
        <v>65</v>
      </c>
      <c r="O79" s="60" t="s">
        <v>119</v>
      </c>
      <c r="P79" s="173" t="s">
        <v>5</v>
      </c>
      <c r="Q79" s="134">
        <v>1.767</v>
      </c>
      <c r="R79" s="169">
        <f>Q79+'[1]Костромаэнерго'!D79</f>
        <v>2.347</v>
      </c>
      <c r="S79" s="169">
        <v>0.62</v>
      </c>
      <c r="T79" s="121">
        <v>120</v>
      </c>
      <c r="U79" s="123">
        <f t="shared" si="12"/>
        <v>1.7269999999999999</v>
      </c>
      <c r="V79" s="171">
        <v>0</v>
      </c>
      <c r="W79" s="125">
        <f>1.05*4</f>
        <v>4.2</v>
      </c>
      <c r="X79" s="172">
        <f t="shared" si="13"/>
        <v>2.4730000000000003</v>
      </c>
      <c r="Y79" s="118">
        <f aca="true" t="shared" si="15" ref="Y79:Y90">X79</f>
        <v>2.4730000000000003</v>
      </c>
      <c r="Z79" s="135" t="str">
        <f t="shared" si="14"/>
        <v>available</v>
      </c>
    </row>
    <row r="80" spans="1:26" s="1" customFormat="1" ht="24">
      <c r="A80" s="26">
        <v>66</v>
      </c>
      <c r="B80" s="58" t="s">
        <v>120</v>
      </c>
      <c r="C80" s="57" t="s">
        <v>6</v>
      </c>
      <c r="D80" s="39">
        <v>0.34</v>
      </c>
      <c r="E80" s="62">
        <v>0.11</v>
      </c>
      <c r="F80" s="12">
        <v>120</v>
      </c>
      <c r="G80" s="105">
        <v>0.23000000000000004</v>
      </c>
      <c r="H80" s="105">
        <v>0</v>
      </c>
      <c r="I80" s="41">
        <v>1.6800000000000002</v>
      </c>
      <c r="J80" s="41">
        <v>1.4500000000000002</v>
      </c>
      <c r="K80" s="103">
        <v>1.4500000000000002</v>
      </c>
      <c r="L80" s="113" t="s">
        <v>225</v>
      </c>
      <c r="M80" s="14"/>
      <c r="N80" s="26">
        <v>66</v>
      </c>
      <c r="O80" s="60" t="s">
        <v>120</v>
      </c>
      <c r="P80" s="173" t="s">
        <v>6</v>
      </c>
      <c r="Q80" s="134">
        <v>0.036</v>
      </c>
      <c r="R80" s="169">
        <f>Q80+'[1]Костромаэнерго'!D80</f>
        <v>0.376</v>
      </c>
      <c r="S80" s="169">
        <v>0.11</v>
      </c>
      <c r="T80" s="121">
        <v>120</v>
      </c>
      <c r="U80" s="123">
        <f t="shared" si="12"/>
        <v>0.266</v>
      </c>
      <c r="V80" s="171">
        <v>0</v>
      </c>
      <c r="W80" s="125">
        <f>1.05*1.6</f>
        <v>1.6800000000000002</v>
      </c>
      <c r="X80" s="172">
        <f t="shared" si="13"/>
        <v>1.4140000000000001</v>
      </c>
      <c r="Y80" s="118">
        <f t="shared" si="15"/>
        <v>1.4140000000000001</v>
      </c>
      <c r="Z80" s="135" t="str">
        <f t="shared" si="14"/>
        <v>available</v>
      </c>
    </row>
    <row r="81" spans="1:26" s="1" customFormat="1" ht="24">
      <c r="A81" s="26">
        <v>67</v>
      </c>
      <c r="B81" s="58" t="s">
        <v>121</v>
      </c>
      <c r="C81" s="57" t="s">
        <v>4</v>
      </c>
      <c r="D81" s="39">
        <v>2.33</v>
      </c>
      <c r="E81" s="62">
        <v>0.55</v>
      </c>
      <c r="F81" s="12">
        <v>120</v>
      </c>
      <c r="G81" s="105">
        <v>1.78</v>
      </c>
      <c r="H81" s="105">
        <v>0</v>
      </c>
      <c r="I81" s="41">
        <v>2.625</v>
      </c>
      <c r="J81" s="41">
        <v>0.845</v>
      </c>
      <c r="K81" s="103">
        <v>0.845</v>
      </c>
      <c r="L81" s="36" t="s">
        <v>225</v>
      </c>
      <c r="M81" s="14"/>
      <c r="N81" s="26">
        <v>67</v>
      </c>
      <c r="O81" s="60" t="s">
        <v>121</v>
      </c>
      <c r="P81" s="173" t="s">
        <v>4</v>
      </c>
      <c r="Q81" s="134">
        <v>0.59</v>
      </c>
      <c r="R81" s="169">
        <f>Q81+'[1]Костромаэнерго'!D81</f>
        <v>2.92</v>
      </c>
      <c r="S81" s="169">
        <v>0.55</v>
      </c>
      <c r="T81" s="121">
        <v>120</v>
      </c>
      <c r="U81" s="123">
        <f t="shared" si="12"/>
        <v>2.37</v>
      </c>
      <c r="V81" s="171">
        <v>0</v>
      </c>
      <c r="W81" s="125">
        <f>1.05*2.5</f>
        <v>2.625</v>
      </c>
      <c r="X81" s="172">
        <f t="shared" si="13"/>
        <v>0.2549999999999999</v>
      </c>
      <c r="Y81" s="118">
        <f t="shared" si="15"/>
        <v>0.2549999999999999</v>
      </c>
      <c r="Z81" s="135" t="str">
        <f t="shared" si="14"/>
        <v>available</v>
      </c>
    </row>
    <row r="82" spans="1:26" s="1" customFormat="1" ht="24">
      <c r="A82" s="26">
        <v>68</v>
      </c>
      <c r="B82" s="58" t="s">
        <v>122</v>
      </c>
      <c r="C82" s="57" t="s">
        <v>4</v>
      </c>
      <c r="D82" s="39">
        <v>1.18</v>
      </c>
      <c r="E82" s="62">
        <v>0.4</v>
      </c>
      <c r="F82" s="12">
        <v>120</v>
      </c>
      <c r="G82" s="108">
        <v>0.7799999999999999</v>
      </c>
      <c r="H82" s="105">
        <v>0</v>
      </c>
      <c r="I82" s="41">
        <v>2.625</v>
      </c>
      <c r="J82" s="41">
        <v>1.8450000000000002</v>
      </c>
      <c r="K82" s="103">
        <v>1.8450000000000002</v>
      </c>
      <c r="L82" s="113" t="s">
        <v>225</v>
      </c>
      <c r="M82" s="14"/>
      <c r="N82" s="26">
        <v>68</v>
      </c>
      <c r="O82" s="60" t="s">
        <v>122</v>
      </c>
      <c r="P82" s="173" t="s">
        <v>4</v>
      </c>
      <c r="Q82" s="134">
        <v>0.319</v>
      </c>
      <c r="R82" s="169">
        <f>Q82+'[1]Костромаэнерго'!D82</f>
        <v>1.4989999999999999</v>
      </c>
      <c r="S82" s="169">
        <v>0.4</v>
      </c>
      <c r="T82" s="121">
        <v>120</v>
      </c>
      <c r="U82" s="123">
        <f t="shared" si="12"/>
        <v>1.0989999999999998</v>
      </c>
      <c r="V82" s="171">
        <v>0</v>
      </c>
      <c r="W82" s="125">
        <f>1.05*2.5</f>
        <v>2.625</v>
      </c>
      <c r="X82" s="172">
        <f t="shared" si="13"/>
        <v>1.5260000000000002</v>
      </c>
      <c r="Y82" s="118">
        <f t="shared" si="15"/>
        <v>1.5260000000000002</v>
      </c>
      <c r="Z82" s="135" t="str">
        <f t="shared" si="14"/>
        <v>available</v>
      </c>
    </row>
    <row r="83" spans="1:26" s="1" customFormat="1" ht="24">
      <c r="A83" s="26">
        <v>69</v>
      </c>
      <c r="B83" s="58" t="s">
        <v>123</v>
      </c>
      <c r="C83" s="57" t="s">
        <v>6</v>
      </c>
      <c r="D83" s="39">
        <v>0.74</v>
      </c>
      <c r="E83" s="62">
        <v>0.29</v>
      </c>
      <c r="F83" s="12">
        <v>120</v>
      </c>
      <c r="G83" s="105">
        <v>0.45</v>
      </c>
      <c r="H83" s="105">
        <v>0</v>
      </c>
      <c r="I83" s="41">
        <v>1.6800000000000002</v>
      </c>
      <c r="J83" s="41">
        <v>1.2300000000000002</v>
      </c>
      <c r="K83" s="103">
        <v>1.2300000000000002</v>
      </c>
      <c r="L83" s="112" t="s">
        <v>225</v>
      </c>
      <c r="M83" s="14"/>
      <c r="N83" s="26">
        <v>69</v>
      </c>
      <c r="O83" s="60" t="s">
        <v>123</v>
      </c>
      <c r="P83" s="173" t="s">
        <v>6</v>
      </c>
      <c r="Q83" s="134">
        <v>0.307</v>
      </c>
      <c r="R83" s="169">
        <f>Q83+'[1]Костромаэнерго'!D83</f>
        <v>1.047</v>
      </c>
      <c r="S83" s="169">
        <v>0.29</v>
      </c>
      <c r="T83" s="121">
        <v>120</v>
      </c>
      <c r="U83" s="123">
        <f t="shared" si="12"/>
        <v>0.7569999999999999</v>
      </c>
      <c r="V83" s="171">
        <v>0</v>
      </c>
      <c r="W83" s="125">
        <f>1.05*1.6</f>
        <v>1.6800000000000002</v>
      </c>
      <c r="X83" s="172">
        <f t="shared" si="13"/>
        <v>0.9230000000000003</v>
      </c>
      <c r="Y83" s="118">
        <f t="shared" si="15"/>
        <v>0.9230000000000003</v>
      </c>
      <c r="Z83" s="135" t="str">
        <f t="shared" si="14"/>
        <v>available</v>
      </c>
    </row>
    <row r="84" spans="1:26" s="1" customFormat="1" ht="24">
      <c r="A84" s="26">
        <v>70</v>
      </c>
      <c r="B84" s="58" t="s">
        <v>124</v>
      </c>
      <c r="C84" s="57" t="s">
        <v>4</v>
      </c>
      <c r="D84" s="39">
        <v>2.3</v>
      </c>
      <c r="E84" s="62">
        <v>0.43</v>
      </c>
      <c r="F84" s="12">
        <v>120</v>
      </c>
      <c r="G84" s="108">
        <v>1.8699999999999999</v>
      </c>
      <c r="H84" s="105">
        <v>0</v>
      </c>
      <c r="I84" s="41">
        <v>2.625</v>
      </c>
      <c r="J84" s="41">
        <v>0.7550000000000001</v>
      </c>
      <c r="K84" s="103">
        <v>0.7550000000000001</v>
      </c>
      <c r="L84" s="36" t="s">
        <v>225</v>
      </c>
      <c r="M84" s="14"/>
      <c r="N84" s="26">
        <v>70</v>
      </c>
      <c r="O84" s="60" t="s">
        <v>124</v>
      </c>
      <c r="P84" s="173" t="s">
        <v>4</v>
      </c>
      <c r="Q84" s="134">
        <v>0.584</v>
      </c>
      <c r="R84" s="169">
        <f>Q84+'[1]Костромаэнерго'!D84</f>
        <v>2.884</v>
      </c>
      <c r="S84" s="169">
        <v>0.43</v>
      </c>
      <c r="T84" s="121">
        <v>120</v>
      </c>
      <c r="U84" s="123">
        <f t="shared" si="12"/>
        <v>2.4539999999999997</v>
      </c>
      <c r="V84" s="171">
        <v>0</v>
      </c>
      <c r="W84" s="125">
        <f>1.05*2.5</f>
        <v>2.625</v>
      </c>
      <c r="X84" s="172">
        <f t="shared" si="13"/>
        <v>0.17100000000000026</v>
      </c>
      <c r="Y84" s="118">
        <f t="shared" si="15"/>
        <v>0.17100000000000026</v>
      </c>
      <c r="Z84" s="135" t="str">
        <f t="shared" si="14"/>
        <v>available</v>
      </c>
    </row>
    <row r="85" spans="1:26" s="1" customFormat="1" ht="24">
      <c r="A85" s="26">
        <v>71</v>
      </c>
      <c r="B85" s="58" t="s">
        <v>125</v>
      </c>
      <c r="C85" s="57" t="s">
        <v>7</v>
      </c>
      <c r="D85" s="39">
        <v>0.36</v>
      </c>
      <c r="E85" s="62">
        <v>0.2</v>
      </c>
      <c r="F85" s="12">
        <v>120</v>
      </c>
      <c r="G85" s="107">
        <v>0.15999999999999998</v>
      </c>
      <c r="H85" s="105">
        <v>0</v>
      </c>
      <c r="I85" s="41">
        <v>1.8900000000000001</v>
      </c>
      <c r="J85" s="41">
        <v>1.7300000000000002</v>
      </c>
      <c r="K85" s="103">
        <v>1.7300000000000002</v>
      </c>
      <c r="L85" s="113" t="s">
        <v>225</v>
      </c>
      <c r="M85" s="14"/>
      <c r="N85" s="26">
        <v>71</v>
      </c>
      <c r="O85" s="60" t="s">
        <v>125</v>
      </c>
      <c r="P85" s="173" t="s">
        <v>7</v>
      </c>
      <c r="Q85" s="134">
        <v>0.141</v>
      </c>
      <c r="R85" s="169">
        <f>Q85+'[1]Костромаэнерго'!D85</f>
        <v>0.501</v>
      </c>
      <c r="S85" s="169">
        <v>0.2</v>
      </c>
      <c r="T85" s="121">
        <v>120</v>
      </c>
      <c r="U85" s="123">
        <f t="shared" si="12"/>
        <v>0.301</v>
      </c>
      <c r="V85" s="171">
        <v>0</v>
      </c>
      <c r="W85" s="125">
        <f>1.05*1.8</f>
        <v>1.8900000000000001</v>
      </c>
      <c r="X85" s="172">
        <f t="shared" si="13"/>
        <v>1.5890000000000002</v>
      </c>
      <c r="Y85" s="118">
        <f t="shared" si="15"/>
        <v>1.5890000000000002</v>
      </c>
      <c r="Z85" s="135" t="str">
        <f t="shared" si="14"/>
        <v>available</v>
      </c>
    </row>
    <row r="86" spans="1:26" s="1" customFormat="1" ht="24">
      <c r="A86" s="26">
        <v>72</v>
      </c>
      <c r="B86" s="58" t="s">
        <v>126</v>
      </c>
      <c r="C86" s="57" t="s">
        <v>5</v>
      </c>
      <c r="D86" s="39">
        <v>2.5</v>
      </c>
      <c r="E86" s="62">
        <v>0.92</v>
      </c>
      <c r="F86" s="12">
        <v>120</v>
      </c>
      <c r="G86" s="107">
        <v>1.58</v>
      </c>
      <c r="H86" s="105">
        <v>0</v>
      </c>
      <c r="I86" s="41">
        <v>4.2</v>
      </c>
      <c r="J86" s="41">
        <v>2.62</v>
      </c>
      <c r="K86" s="103">
        <v>2.62</v>
      </c>
      <c r="L86" s="112" t="s">
        <v>225</v>
      </c>
      <c r="M86" s="14"/>
      <c r="N86" s="26">
        <v>72</v>
      </c>
      <c r="O86" s="60" t="s">
        <v>126</v>
      </c>
      <c r="P86" s="173" t="s">
        <v>5</v>
      </c>
      <c r="Q86" s="134">
        <v>0.552</v>
      </c>
      <c r="R86" s="169">
        <f>Q86+'[1]Костромаэнерго'!D86</f>
        <v>3.052</v>
      </c>
      <c r="S86" s="169">
        <v>0.92</v>
      </c>
      <c r="T86" s="121">
        <v>120</v>
      </c>
      <c r="U86" s="123">
        <f t="shared" si="12"/>
        <v>2.132</v>
      </c>
      <c r="V86" s="171">
        <v>0</v>
      </c>
      <c r="W86" s="125">
        <f>1.05*4</f>
        <v>4.2</v>
      </c>
      <c r="X86" s="172">
        <f t="shared" si="13"/>
        <v>2.068</v>
      </c>
      <c r="Y86" s="118">
        <f t="shared" si="15"/>
        <v>2.068</v>
      </c>
      <c r="Z86" s="135" t="str">
        <f t="shared" si="14"/>
        <v>available</v>
      </c>
    </row>
    <row r="87" spans="1:26" s="1" customFormat="1" ht="24">
      <c r="A87" s="26">
        <v>73</v>
      </c>
      <c r="B87" s="58" t="s">
        <v>127</v>
      </c>
      <c r="C87" s="57" t="s">
        <v>8</v>
      </c>
      <c r="D87" s="39">
        <v>1.43</v>
      </c>
      <c r="E87" s="62">
        <v>0</v>
      </c>
      <c r="F87" s="12">
        <v>0</v>
      </c>
      <c r="G87" s="107">
        <v>1.43</v>
      </c>
      <c r="H87" s="105">
        <v>0</v>
      </c>
      <c r="I87" s="41">
        <v>1.6800000000000002</v>
      </c>
      <c r="J87" s="41">
        <v>0.2500000000000002</v>
      </c>
      <c r="K87" s="103">
        <v>0.2500000000000002</v>
      </c>
      <c r="L87" s="112" t="s">
        <v>225</v>
      </c>
      <c r="M87" s="14"/>
      <c r="N87" s="26">
        <v>73</v>
      </c>
      <c r="O87" s="60" t="s">
        <v>127</v>
      </c>
      <c r="P87" s="173" t="s">
        <v>8</v>
      </c>
      <c r="Q87" s="134">
        <v>0.169</v>
      </c>
      <c r="R87" s="169">
        <f>Q87+'[1]Костромаэнерго'!D87</f>
        <v>1.599</v>
      </c>
      <c r="S87" s="169">
        <v>0</v>
      </c>
      <c r="T87" s="121">
        <v>0</v>
      </c>
      <c r="U87" s="123">
        <f t="shared" si="12"/>
        <v>1.599</v>
      </c>
      <c r="V87" s="171">
        <v>0</v>
      </c>
      <c r="W87" s="125">
        <f>1.05*1.6</f>
        <v>1.6800000000000002</v>
      </c>
      <c r="X87" s="172">
        <f t="shared" si="13"/>
        <v>0.08100000000000018</v>
      </c>
      <c r="Y87" s="118">
        <f t="shared" si="15"/>
        <v>0.08100000000000018</v>
      </c>
      <c r="Z87" s="135" t="str">
        <f t="shared" si="14"/>
        <v>available</v>
      </c>
    </row>
    <row r="88" spans="1:26" s="1" customFormat="1" ht="24">
      <c r="A88" s="26">
        <v>74</v>
      </c>
      <c r="B88" s="58" t="s">
        <v>128</v>
      </c>
      <c r="C88" s="57" t="s">
        <v>9</v>
      </c>
      <c r="D88" s="39">
        <v>2.71</v>
      </c>
      <c r="E88" s="62">
        <v>0</v>
      </c>
      <c r="F88" s="12">
        <v>0</v>
      </c>
      <c r="G88" s="107">
        <v>2.71</v>
      </c>
      <c r="H88" s="105">
        <v>0</v>
      </c>
      <c r="I88" s="41">
        <v>3.3600000000000003</v>
      </c>
      <c r="J88" s="41">
        <v>0.6500000000000004</v>
      </c>
      <c r="K88" s="103">
        <v>0.6500000000000004</v>
      </c>
      <c r="L88" s="36" t="s">
        <v>225</v>
      </c>
      <c r="M88" s="14"/>
      <c r="N88" s="63">
        <v>74</v>
      </c>
      <c r="O88" s="64" t="s">
        <v>128</v>
      </c>
      <c r="P88" s="179" t="s">
        <v>9</v>
      </c>
      <c r="Q88" s="143">
        <v>1.004</v>
      </c>
      <c r="R88" s="180">
        <f>Q88+'[1]Костромаэнерго'!D88</f>
        <v>3.714</v>
      </c>
      <c r="S88" s="180">
        <v>0</v>
      </c>
      <c r="T88" s="140">
        <v>0</v>
      </c>
      <c r="U88" s="161">
        <f t="shared" si="12"/>
        <v>3.714</v>
      </c>
      <c r="V88" s="181">
        <v>0</v>
      </c>
      <c r="W88" s="142">
        <f>1.05*3.2</f>
        <v>3.3600000000000003</v>
      </c>
      <c r="X88" s="182">
        <f t="shared" si="13"/>
        <v>-0.35399999999999965</v>
      </c>
      <c r="Y88" s="141">
        <f t="shared" si="15"/>
        <v>-0.35399999999999965</v>
      </c>
      <c r="Z88" s="183" t="str">
        <f t="shared" si="14"/>
        <v>unavailable</v>
      </c>
    </row>
    <row r="89" spans="1:26" s="1" customFormat="1" ht="24">
      <c r="A89" s="26">
        <v>75</v>
      </c>
      <c r="B89" s="58" t="s">
        <v>129</v>
      </c>
      <c r="C89" s="57" t="s">
        <v>5</v>
      </c>
      <c r="D89" s="39">
        <v>3.68</v>
      </c>
      <c r="E89" s="62">
        <v>0.76</v>
      </c>
      <c r="F89" s="12">
        <v>120</v>
      </c>
      <c r="G89" s="107">
        <v>2.92</v>
      </c>
      <c r="H89" s="105">
        <v>0</v>
      </c>
      <c r="I89" s="41">
        <v>4.2</v>
      </c>
      <c r="J89" s="41">
        <v>1.2800000000000002</v>
      </c>
      <c r="K89" s="103">
        <v>1.2800000000000002</v>
      </c>
      <c r="L89" s="36" t="s">
        <v>225</v>
      </c>
      <c r="M89" s="14"/>
      <c r="N89" s="26">
        <v>75</v>
      </c>
      <c r="O89" s="60" t="s">
        <v>129</v>
      </c>
      <c r="P89" s="173" t="s">
        <v>5</v>
      </c>
      <c r="Q89" s="134">
        <v>0.518</v>
      </c>
      <c r="R89" s="169">
        <f>Q89+'[1]Костромаэнерго'!D89</f>
        <v>4.198</v>
      </c>
      <c r="S89" s="169">
        <v>0.76</v>
      </c>
      <c r="T89" s="121">
        <v>120</v>
      </c>
      <c r="U89" s="123">
        <f t="shared" si="12"/>
        <v>3.4380000000000006</v>
      </c>
      <c r="V89" s="171">
        <v>0</v>
      </c>
      <c r="W89" s="125">
        <f>1.05*4</f>
        <v>4.2</v>
      </c>
      <c r="X89" s="172">
        <f t="shared" si="13"/>
        <v>0.7619999999999996</v>
      </c>
      <c r="Y89" s="118">
        <f t="shared" si="15"/>
        <v>0.7619999999999996</v>
      </c>
      <c r="Z89" s="136" t="str">
        <f t="shared" si="14"/>
        <v>available</v>
      </c>
    </row>
    <row r="90" spans="1:26" s="1" customFormat="1" ht="24">
      <c r="A90" s="26">
        <v>76</v>
      </c>
      <c r="B90" s="58" t="s">
        <v>130</v>
      </c>
      <c r="C90" s="57" t="s">
        <v>10</v>
      </c>
      <c r="D90" s="39">
        <v>0.82</v>
      </c>
      <c r="E90" s="68">
        <v>0</v>
      </c>
      <c r="F90" s="12">
        <v>0</v>
      </c>
      <c r="G90" s="107">
        <v>0.82</v>
      </c>
      <c r="H90" s="105">
        <v>0</v>
      </c>
      <c r="I90" s="41">
        <v>1.05</v>
      </c>
      <c r="J90" s="41">
        <v>0.2300000000000001</v>
      </c>
      <c r="K90" s="103">
        <v>0.2300000000000001</v>
      </c>
      <c r="L90" s="113" t="s">
        <v>225</v>
      </c>
      <c r="M90" s="14"/>
      <c r="N90" s="26">
        <v>76</v>
      </c>
      <c r="O90" s="60" t="s">
        <v>130</v>
      </c>
      <c r="P90" s="173" t="s">
        <v>10</v>
      </c>
      <c r="Q90" s="134">
        <v>0</v>
      </c>
      <c r="R90" s="169">
        <f>Q90+'[1]Костромаэнерго'!D90</f>
        <v>0.82</v>
      </c>
      <c r="S90" s="169">
        <v>0</v>
      </c>
      <c r="T90" s="121">
        <v>0</v>
      </c>
      <c r="U90" s="123">
        <f t="shared" si="12"/>
        <v>0.82</v>
      </c>
      <c r="V90" s="171">
        <v>0</v>
      </c>
      <c r="W90" s="125">
        <f>1.05*1</f>
        <v>1.05</v>
      </c>
      <c r="X90" s="172">
        <f t="shared" si="13"/>
        <v>0.2300000000000001</v>
      </c>
      <c r="Y90" s="118">
        <f t="shared" si="15"/>
        <v>0.2300000000000001</v>
      </c>
      <c r="Z90" s="137" t="str">
        <f t="shared" si="14"/>
        <v>available</v>
      </c>
    </row>
    <row r="91" spans="1:26" s="1" customFormat="1" ht="24">
      <c r="A91" s="205">
        <v>77</v>
      </c>
      <c r="B91" s="58" t="s">
        <v>131</v>
      </c>
      <c r="C91" s="57" t="s">
        <v>11</v>
      </c>
      <c r="D91" s="17">
        <v>12.41</v>
      </c>
      <c r="E91" s="56">
        <v>0</v>
      </c>
      <c r="F91" s="12">
        <v>0</v>
      </c>
      <c r="G91" s="107">
        <v>12.41</v>
      </c>
      <c r="H91" s="105">
        <v>0</v>
      </c>
      <c r="I91" s="41">
        <v>16.8</v>
      </c>
      <c r="J91" s="41">
        <v>4.390000000000001</v>
      </c>
      <c r="K91" s="212">
        <v>4.390000000000001</v>
      </c>
      <c r="L91" s="215" t="s">
        <v>225</v>
      </c>
      <c r="M91" s="14"/>
      <c r="N91" s="205">
        <v>77</v>
      </c>
      <c r="O91" s="60" t="s">
        <v>131</v>
      </c>
      <c r="P91" s="173" t="s">
        <v>11</v>
      </c>
      <c r="Q91" s="176">
        <v>2.621</v>
      </c>
      <c r="R91" s="169">
        <f>Q91+'[1]Костромаэнерго'!D91</f>
        <v>15.031</v>
      </c>
      <c r="S91" s="178">
        <f>S93+S92</f>
        <v>0</v>
      </c>
      <c r="T91" s="121">
        <v>0</v>
      </c>
      <c r="U91" s="123">
        <f t="shared" si="12"/>
        <v>15.031</v>
      </c>
      <c r="V91" s="171">
        <v>0</v>
      </c>
      <c r="W91" s="125">
        <f>1.05*16</f>
        <v>16.8</v>
      </c>
      <c r="X91" s="172">
        <f t="shared" si="13"/>
        <v>1.7690000000000001</v>
      </c>
      <c r="Y91" s="208">
        <f>MIN(X91:X93)</f>
        <v>1.7690000000000001</v>
      </c>
      <c r="Z91" s="209" t="str">
        <f t="shared" si="14"/>
        <v>available</v>
      </c>
    </row>
    <row r="92" spans="1:26" s="1" customFormat="1" ht="12.75">
      <c r="A92" s="206"/>
      <c r="B92" s="40" t="s">
        <v>86</v>
      </c>
      <c r="C92" s="57" t="s">
        <v>11</v>
      </c>
      <c r="D92" s="150">
        <v>0.77</v>
      </c>
      <c r="E92" s="56">
        <v>0</v>
      </c>
      <c r="F92" s="12">
        <v>0</v>
      </c>
      <c r="G92" s="105">
        <v>0.77</v>
      </c>
      <c r="H92" s="105">
        <v>0</v>
      </c>
      <c r="I92" s="41">
        <v>16.8</v>
      </c>
      <c r="J92" s="41">
        <v>16.03</v>
      </c>
      <c r="K92" s="213"/>
      <c r="L92" s="216"/>
      <c r="M92" s="14"/>
      <c r="N92" s="206"/>
      <c r="O92" s="42" t="s">
        <v>86</v>
      </c>
      <c r="P92" s="173" t="s">
        <v>11</v>
      </c>
      <c r="Q92" s="174">
        <v>0</v>
      </c>
      <c r="R92" s="169">
        <f>Q92+'[1]Костромаэнерго'!D92</f>
        <v>0.77</v>
      </c>
      <c r="S92" s="169">
        <v>0</v>
      </c>
      <c r="T92" s="121">
        <v>0</v>
      </c>
      <c r="U92" s="123">
        <f t="shared" si="12"/>
        <v>0.77</v>
      </c>
      <c r="V92" s="171">
        <v>0</v>
      </c>
      <c r="W92" s="125">
        <f>1.05*16</f>
        <v>16.8</v>
      </c>
      <c r="X92" s="172">
        <f t="shared" si="13"/>
        <v>16.03</v>
      </c>
      <c r="Y92" s="208"/>
      <c r="Z92" s="210"/>
    </row>
    <row r="93" spans="1:26" s="1" customFormat="1" ht="12.75">
      <c r="A93" s="207"/>
      <c r="B93" s="40" t="s">
        <v>87</v>
      </c>
      <c r="C93" s="57" t="s">
        <v>11</v>
      </c>
      <c r="D93" s="150">
        <v>11.64</v>
      </c>
      <c r="E93" s="56">
        <v>0</v>
      </c>
      <c r="F93" s="12">
        <v>0</v>
      </c>
      <c r="G93" s="108">
        <v>11.64</v>
      </c>
      <c r="H93" s="105">
        <v>0</v>
      </c>
      <c r="I93" s="41">
        <v>16.8</v>
      </c>
      <c r="J93" s="41">
        <v>5.16</v>
      </c>
      <c r="K93" s="214"/>
      <c r="L93" s="217"/>
      <c r="M93" s="14"/>
      <c r="N93" s="207"/>
      <c r="O93" s="42" t="s">
        <v>87</v>
      </c>
      <c r="P93" s="173" t="s">
        <v>11</v>
      </c>
      <c r="Q93" s="176">
        <v>2.621</v>
      </c>
      <c r="R93" s="169">
        <f>Q93+'[1]Костромаэнерго'!D93</f>
        <v>14.261000000000001</v>
      </c>
      <c r="S93" s="169">
        <v>0</v>
      </c>
      <c r="T93" s="121">
        <v>0</v>
      </c>
      <c r="U93" s="123">
        <f t="shared" si="12"/>
        <v>14.261000000000001</v>
      </c>
      <c r="V93" s="171">
        <v>0</v>
      </c>
      <c r="W93" s="125">
        <f>1.05*16</f>
        <v>16.8</v>
      </c>
      <c r="X93" s="172">
        <f t="shared" si="13"/>
        <v>2.5389999999999997</v>
      </c>
      <c r="Y93" s="208"/>
      <c r="Z93" s="210"/>
    </row>
    <row r="94" spans="1:26" s="1" customFormat="1" ht="24">
      <c r="A94" s="26">
        <v>78</v>
      </c>
      <c r="B94" s="58" t="s">
        <v>132</v>
      </c>
      <c r="C94" s="57" t="s">
        <v>5</v>
      </c>
      <c r="D94" s="39">
        <v>1.65</v>
      </c>
      <c r="E94" s="62">
        <v>1.03</v>
      </c>
      <c r="F94" s="12">
        <v>120</v>
      </c>
      <c r="G94" s="107">
        <v>0.6199999999999999</v>
      </c>
      <c r="H94" s="105">
        <v>0</v>
      </c>
      <c r="I94" s="41">
        <v>4.2</v>
      </c>
      <c r="J94" s="41">
        <v>3.58</v>
      </c>
      <c r="K94" s="103">
        <v>3.58</v>
      </c>
      <c r="L94" s="112" t="s">
        <v>225</v>
      </c>
      <c r="M94" s="14"/>
      <c r="N94" s="26">
        <v>78</v>
      </c>
      <c r="O94" s="60" t="s">
        <v>132</v>
      </c>
      <c r="P94" s="173" t="s">
        <v>5</v>
      </c>
      <c r="Q94" s="134">
        <v>3.381</v>
      </c>
      <c r="R94" s="169">
        <f>Q94+'[1]Костромаэнерго'!D94</f>
        <v>5.031</v>
      </c>
      <c r="S94" s="169">
        <v>1.03</v>
      </c>
      <c r="T94" s="121">
        <v>120</v>
      </c>
      <c r="U94" s="123">
        <f t="shared" si="12"/>
        <v>4.0009999999999994</v>
      </c>
      <c r="V94" s="171">
        <v>0</v>
      </c>
      <c r="W94" s="125">
        <f>1.05*4</f>
        <v>4.2</v>
      </c>
      <c r="X94" s="172">
        <f t="shared" si="13"/>
        <v>0.19900000000000073</v>
      </c>
      <c r="Y94" s="118">
        <f>X94</f>
        <v>0.19900000000000073</v>
      </c>
      <c r="Z94" s="135" t="str">
        <f>IF(Y94&lt;0,"unavailable","available")</f>
        <v>available</v>
      </c>
    </row>
    <row r="95" spans="1:26" s="1" customFormat="1" ht="24">
      <c r="A95" s="26">
        <v>79</v>
      </c>
      <c r="B95" s="58" t="s">
        <v>133</v>
      </c>
      <c r="C95" s="57" t="s">
        <v>4</v>
      </c>
      <c r="D95" s="39">
        <v>1.27</v>
      </c>
      <c r="E95" s="62">
        <v>0.43</v>
      </c>
      <c r="F95" s="12">
        <v>120</v>
      </c>
      <c r="G95" s="105">
        <v>0.8400000000000001</v>
      </c>
      <c r="H95" s="105">
        <v>0</v>
      </c>
      <c r="I95" s="41">
        <v>2.625</v>
      </c>
      <c r="J95" s="41">
        <v>1.785</v>
      </c>
      <c r="K95" s="103">
        <v>1.785</v>
      </c>
      <c r="L95" s="36" t="s">
        <v>225</v>
      </c>
      <c r="M95" s="14"/>
      <c r="N95" s="26">
        <v>79</v>
      </c>
      <c r="O95" s="60" t="s">
        <v>133</v>
      </c>
      <c r="P95" s="173" t="s">
        <v>4</v>
      </c>
      <c r="Q95" s="134">
        <v>0.184</v>
      </c>
      <c r="R95" s="169">
        <f>Q95+'[1]Костромаэнерго'!D95</f>
        <v>1.454</v>
      </c>
      <c r="S95" s="169">
        <v>0.43</v>
      </c>
      <c r="T95" s="121">
        <v>120</v>
      </c>
      <c r="U95" s="123">
        <f t="shared" si="12"/>
        <v>1.024</v>
      </c>
      <c r="V95" s="171">
        <v>0</v>
      </c>
      <c r="W95" s="125">
        <f>1.05*2.5</f>
        <v>2.625</v>
      </c>
      <c r="X95" s="172">
        <f t="shared" si="13"/>
        <v>1.601</v>
      </c>
      <c r="Y95" s="118">
        <f>X95</f>
        <v>1.601</v>
      </c>
      <c r="Z95" s="136" t="str">
        <f>IF(Y95&lt;0,"unavailable","available")</f>
        <v>available</v>
      </c>
    </row>
    <row r="96" spans="1:26" s="1" customFormat="1" ht="24">
      <c r="A96" s="26">
        <v>80</v>
      </c>
      <c r="B96" s="58" t="s">
        <v>134</v>
      </c>
      <c r="C96" s="57" t="s">
        <v>7</v>
      </c>
      <c r="D96" s="39">
        <v>0.37</v>
      </c>
      <c r="E96" s="68">
        <v>0.43</v>
      </c>
      <c r="F96" s="12">
        <v>120</v>
      </c>
      <c r="G96" s="108">
        <v>-0.06</v>
      </c>
      <c r="H96" s="105">
        <v>0</v>
      </c>
      <c r="I96" s="41">
        <v>1.8900000000000001</v>
      </c>
      <c r="J96" s="41">
        <v>1.9500000000000002</v>
      </c>
      <c r="K96" s="103">
        <v>1.9500000000000002</v>
      </c>
      <c r="L96" s="36" t="s">
        <v>225</v>
      </c>
      <c r="M96" s="14"/>
      <c r="N96" s="26">
        <v>80</v>
      </c>
      <c r="O96" s="60" t="s">
        <v>134</v>
      </c>
      <c r="P96" s="173" t="s">
        <v>7</v>
      </c>
      <c r="Q96" s="134">
        <v>0.01</v>
      </c>
      <c r="R96" s="169">
        <f>Q96+'[1]Костромаэнерго'!D96</f>
        <v>0.38</v>
      </c>
      <c r="S96" s="169">
        <v>0.43</v>
      </c>
      <c r="T96" s="121">
        <v>120</v>
      </c>
      <c r="U96" s="123">
        <f t="shared" si="12"/>
        <v>-0.04999999999999999</v>
      </c>
      <c r="V96" s="171">
        <v>0</v>
      </c>
      <c r="W96" s="125">
        <f>1.05*1.8</f>
        <v>1.8900000000000001</v>
      </c>
      <c r="X96" s="172">
        <f t="shared" si="13"/>
        <v>1.9400000000000002</v>
      </c>
      <c r="Y96" s="118">
        <f>X96</f>
        <v>1.9400000000000002</v>
      </c>
      <c r="Z96" s="136" t="str">
        <f>IF(Y96&lt;0,"unavailable","available")</f>
        <v>available</v>
      </c>
    </row>
    <row r="97" spans="1:26" s="1" customFormat="1" ht="27" customHeight="1">
      <c r="A97" s="205">
        <v>81</v>
      </c>
      <c r="B97" s="69" t="s">
        <v>135</v>
      </c>
      <c r="C97" s="43" t="s">
        <v>12</v>
      </c>
      <c r="D97" s="151">
        <v>18.509999999999998</v>
      </c>
      <c r="E97" s="56">
        <v>2.75</v>
      </c>
      <c r="F97" s="12">
        <v>120</v>
      </c>
      <c r="G97" s="107">
        <v>15.759999999999998</v>
      </c>
      <c r="H97" s="105">
        <v>0</v>
      </c>
      <c r="I97" s="70">
        <v>26.25</v>
      </c>
      <c r="J97" s="41">
        <v>10.490000000000002</v>
      </c>
      <c r="K97" s="278">
        <v>10.490000000000002</v>
      </c>
      <c r="L97" s="215" t="s">
        <v>225</v>
      </c>
      <c r="M97" s="14"/>
      <c r="N97" s="205">
        <v>81</v>
      </c>
      <c r="O97" s="69" t="s">
        <v>135</v>
      </c>
      <c r="P97" s="184" t="s">
        <v>12</v>
      </c>
      <c r="Q97" s="176">
        <v>0.886</v>
      </c>
      <c r="R97" s="169">
        <f>Q97+'[1]Костромаэнерго'!D97</f>
        <v>19.395999999999997</v>
      </c>
      <c r="S97" s="178">
        <f>S99+S98</f>
        <v>2.75</v>
      </c>
      <c r="T97" s="121">
        <v>120</v>
      </c>
      <c r="U97" s="123">
        <f t="shared" si="12"/>
        <v>16.645999999999997</v>
      </c>
      <c r="V97" s="171">
        <v>0</v>
      </c>
      <c r="W97" s="139">
        <f>1.05*25</f>
        <v>26.25</v>
      </c>
      <c r="X97" s="172">
        <f t="shared" si="13"/>
        <v>9.604000000000003</v>
      </c>
      <c r="Y97" s="218">
        <f>MIN(X97:X100)</f>
        <v>9.604000000000003</v>
      </c>
      <c r="Z97" s="209" t="str">
        <f>IF(Y97&lt;0,"unavailable","available")</f>
        <v>available</v>
      </c>
    </row>
    <row r="98" spans="1:26" s="1" customFormat="1" ht="12.75">
      <c r="A98" s="206"/>
      <c r="B98" s="40" t="s">
        <v>86</v>
      </c>
      <c r="C98" s="43" t="s">
        <v>0</v>
      </c>
      <c r="D98" s="151">
        <v>6.52</v>
      </c>
      <c r="E98" s="71">
        <v>0</v>
      </c>
      <c r="F98" s="12">
        <v>120</v>
      </c>
      <c r="G98" s="107">
        <v>6.52</v>
      </c>
      <c r="H98" s="105">
        <v>0</v>
      </c>
      <c r="I98" s="70">
        <v>26.25</v>
      </c>
      <c r="J98" s="41">
        <v>19.73</v>
      </c>
      <c r="K98" s="279"/>
      <c r="L98" s="216"/>
      <c r="M98" s="14"/>
      <c r="N98" s="206"/>
      <c r="O98" s="42" t="s">
        <v>86</v>
      </c>
      <c r="P98" s="184" t="s">
        <v>0</v>
      </c>
      <c r="Q98" s="185">
        <v>0</v>
      </c>
      <c r="R98" s="169">
        <f>Q98+'[1]Костромаэнерго'!D98</f>
        <v>6.52</v>
      </c>
      <c r="S98" s="186">
        <v>0</v>
      </c>
      <c r="T98" s="121">
        <v>120</v>
      </c>
      <c r="U98" s="123">
        <f t="shared" si="12"/>
        <v>6.52</v>
      </c>
      <c r="V98" s="171">
        <v>0</v>
      </c>
      <c r="W98" s="139">
        <f>1.05*25</f>
        <v>26.25</v>
      </c>
      <c r="X98" s="172">
        <f t="shared" si="13"/>
        <v>19.73</v>
      </c>
      <c r="Y98" s="219"/>
      <c r="Z98" s="210"/>
    </row>
    <row r="99" spans="1:26" s="1" customFormat="1" ht="12.75">
      <c r="A99" s="206"/>
      <c r="B99" s="40" t="s">
        <v>87</v>
      </c>
      <c r="C99" s="43" t="s">
        <v>0</v>
      </c>
      <c r="D99" s="151">
        <v>11.99</v>
      </c>
      <c r="E99" s="71">
        <v>2.75</v>
      </c>
      <c r="F99" s="12">
        <v>120</v>
      </c>
      <c r="G99" s="107">
        <v>9.24</v>
      </c>
      <c r="H99" s="105">
        <v>0</v>
      </c>
      <c r="I99" s="70">
        <v>26.25</v>
      </c>
      <c r="J99" s="41">
        <v>17.009999999999998</v>
      </c>
      <c r="K99" s="279"/>
      <c r="L99" s="216"/>
      <c r="M99" s="14"/>
      <c r="N99" s="206"/>
      <c r="O99" s="42" t="s">
        <v>87</v>
      </c>
      <c r="P99" s="184" t="s">
        <v>0</v>
      </c>
      <c r="Q99" s="176">
        <v>0.886</v>
      </c>
      <c r="R99" s="169">
        <f>Q99+'[1]Костромаэнерго'!D99</f>
        <v>12.876</v>
      </c>
      <c r="S99" s="186">
        <v>2.75</v>
      </c>
      <c r="T99" s="121">
        <v>120</v>
      </c>
      <c r="U99" s="123">
        <f t="shared" si="12"/>
        <v>10.126</v>
      </c>
      <c r="V99" s="171">
        <v>0</v>
      </c>
      <c r="W99" s="139">
        <f>1.05*25</f>
        <v>26.25</v>
      </c>
      <c r="X99" s="172">
        <f t="shared" si="13"/>
        <v>16.124000000000002</v>
      </c>
      <c r="Y99" s="219"/>
      <c r="Z99" s="210"/>
    </row>
    <row r="100" spans="1:26" s="1" customFormat="1" ht="24">
      <c r="A100" s="207"/>
      <c r="B100" s="72" t="s">
        <v>136</v>
      </c>
      <c r="C100" s="43" t="s">
        <v>11</v>
      </c>
      <c r="D100" s="17">
        <v>5.79</v>
      </c>
      <c r="E100" s="71">
        <v>2.2</v>
      </c>
      <c r="F100" s="12">
        <v>120</v>
      </c>
      <c r="G100" s="105">
        <v>3.59</v>
      </c>
      <c r="H100" s="105">
        <v>0</v>
      </c>
      <c r="I100" s="70">
        <v>16.8</v>
      </c>
      <c r="J100" s="41">
        <v>13.21</v>
      </c>
      <c r="K100" s="280"/>
      <c r="L100" s="217"/>
      <c r="M100" s="14"/>
      <c r="N100" s="207"/>
      <c r="O100" s="60" t="s">
        <v>136</v>
      </c>
      <c r="P100" s="184" t="s">
        <v>11</v>
      </c>
      <c r="Q100" s="134">
        <v>0</v>
      </c>
      <c r="R100" s="169">
        <f>Q100+'[1]Костромаэнерго'!D100</f>
        <v>5.79</v>
      </c>
      <c r="S100" s="186">
        <v>2.2</v>
      </c>
      <c r="T100" s="121">
        <v>120</v>
      </c>
      <c r="U100" s="123">
        <f t="shared" si="12"/>
        <v>3.59</v>
      </c>
      <c r="V100" s="171">
        <v>0</v>
      </c>
      <c r="W100" s="139">
        <f>1.05*16</f>
        <v>16.8</v>
      </c>
      <c r="X100" s="172">
        <f t="shared" si="13"/>
        <v>13.21</v>
      </c>
      <c r="Y100" s="234"/>
      <c r="Z100" s="211"/>
    </row>
    <row r="101" spans="1:26" s="1" customFormat="1" ht="24">
      <c r="A101" s="38">
        <v>82</v>
      </c>
      <c r="B101" s="58" t="s">
        <v>137</v>
      </c>
      <c r="C101" s="57" t="s">
        <v>13</v>
      </c>
      <c r="D101" s="17">
        <v>1.15</v>
      </c>
      <c r="E101" s="56">
        <v>1.55</v>
      </c>
      <c r="F101" s="12">
        <v>120</v>
      </c>
      <c r="G101" s="105">
        <v>-0.40000000000000013</v>
      </c>
      <c r="H101" s="105">
        <v>0</v>
      </c>
      <c r="I101" s="41">
        <v>5.88</v>
      </c>
      <c r="J101" s="41">
        <v>6.28</v>
      </c>
      <c r="K101" s="73">
        <v>6.28</v>
      </c>
      <c r="L101" s="36" t="s">
        <v>225</v>
      </c>
      <c r="M101" s="14"/>
      <c r="N101" s="38">
        <v>82</v>
      </c>
      <c r="O101" s="60" t="s">
        <v>137</v>
      </c>
      <c r="P101" s="173" t="s">
        <v>2</v>
      </c>
      <c r="Q101" s="134">
        <v>5.873</v>
      </c>
      <c r="R101" s="169">
        <f>Q101+'[1]Костромаэнерго'!D101</f>
        <v>7.023</v>
      </c>
      <c r="S101" s="169">
        <v>1.55</v>
      </c>
      <c r="T101" s="121">
        <v>120</v>
      </c>
      <c r="U101" s="123">
        <f t="shared" si="12"/>
        <v>5.473</v>
      </c>
      <c r="V101" s="171">
        <v>0</v>
      </c>
      <c r="W101" s="125">
        <f>1.05*10</f>
        <v>10.5</v>
      </c>
      <c r="X101" s="172">
        <f t="shared" si="13"/>
        <v>5.027</v>
      </c>
      <c r="Y101" s="118">
        <f>X101</f>
        <v>5.027</v>
      </c>
      <c r="Z101" s="136" t="str">
        <f>IF(Y101&lt;0,"unavailable","available")</f>
        <v>available</v>
      </c>
    </row>
    <row r="102" spans="1:26" s="1" customFormat="1" ht="24">
      <c r="A102" s="26">
        <v>83</v>
      </c>
      <c r="B102" s="58" t="s">
        <v>138</v>
      </c>
      <c r="C102" s="57" t="s">
        <v>6</v>
      </c>
      <c r="D102" s="39">
        <v>0.7</v>
      </c>
      <c r="E102" s="56">
        <v>0.41</v>
      </c>
      <c r="F102" s="12">
        <v>120</v>
      </c>
      <c r="G102" s="108">
        <v>0.29</v>
      </c>
      <c r="H102" s="105">
        <v>0</v>
      </c>
      <c r="I102" s="41">
        <v>1.6800000000000002</v>
      </c>
      <c r="J102" s="41">
        <v>1.3900000000000001</v>
      </c>
      <c r="K102" s="73">
        <v>1.3900000000000001</v>
      </c>
      <c r="L102" s="113" t="s">
        <v>225</v>
      </c>
      <c r="M102" s="14"/>
      <c r="N102" s="26">
        <v>83</v>
      </c>
      <c r="O102" s="60" t="s">
        <v>138</v>
      </c>
      <c r="P102" s="173" t="s">
        <v>6</v>
      </c>
      <c r="Q102" s="134">
        <v>0.12</v>
      </c>
      <c r="R102" s="169">
        <f>Q102+'[1]Костромаэнерго'!D102</f>
        <v>0.82</v>
      </c>
      <c r="S102" s="169">
        <v>0.41</v>
      </c>
      <c r="T102" s="121">
        <v>120</v>
      </c>
      <c r="U102" s="123">
        <f t="shared" si="12"/>
        <v>0.41</v>
      </c>
      <c r="V102" s="171">
        <v>0</v>
      </c>
      <c r="W102" s="125">
        <f>1.05*1.6</f>
        <v>1.6800000000000002</v>
      </c>
      <c r="X102" s="172">
        <f t="shared" si="13"/>
        <v>1.2700000000000002</v>
      </c>
      <c r="Y102" s="118">
        <f>X102</f>
        <v>1.2700000000000002</v>
      </c>
      <c r="Z102" s="137" t="str">
        <f>IF(Y102&lt;0,"unavailable","available")</f>
        <v>available</v>
      </c>
    </row>
    <row r="103" spans="1:26" s="1" customFormat="1" ht="24">
      <c r="A103" s="26">
        <v>84</v>
      </c>
      <c r="B103" s="58" t="s">
        <v>139</v>
      </c>
      <c r="C103" s="57" t="s">
        <v>6</v>
      </c>
      <c r="D103" s="39">
        <v>0.38</v>
      </c>
      <c r="E103" s="56">
        <v>0.23</v>
      </c>
      <c r="F103" s="12">
        <v>120</v>
      </c>
      <c r="G103" s="105">
        <v>0.15</v>
      </c>
      <c r="H103" s="105">
        <v>0</v>
      </c>
      <c r="I103" s="41">
        <v>1.6800000000000002</v>
      </c>
      <c r="J103" s="41">
        <v>1.5300000000000002</v>
      </c>
      <c r="K103" s="73">
        <v>1.5300000000000002</v>
      </c>
      <c r="L103" s="36" t="s">
        <v>225</v>
      </c>
      <c r="M103" s="14"/>
      <c r="N103" s="26">
        <v>84</v>
      </c>
      <c r="O103" s="60" t="s">
        <v>139</v>
      </c>
      <c r="P103" s="173" t="s">
        <v>6</v>
      </c>
      <c r="Q103" s="134">
        <v>0.002</v>
      </c>
      <c r="R103" s="169">
        <f>Q103+'[1]Костромаэнерго'!D103</f>
        <v>0.382</v>
      </c>
      <c r="S103" s="169">
        <v>0.23</v>
      </c>
      <c r="T103" s="121">
        <v>120</v>
      </c>
      <c r="U103" s="123">
        <f t="shared" si="12"/>
        <v>0.152</v>
      </c>
      <c r="V103" s="171">
        <v>0</v>
      </c>
      <c r="W103" s="125">
        <f>1.05*1.6</f>
        <v>1.6800000000000002</v>
      </c>
      <c r="X103" s="172">
        <f t="shared" si="13"/>
        <v>1.5280000000000002</v>
      </c>
      <c r="Y103" s="118">
        <f>X103</f>
        <v>1.5280000000000002</v>
      </c>
      <c r="Z103" s="136" t="str">
        <f>IF(Y103&lt;0,"unavailable","available")</f>
        <v>available</v>
      </c>
    </row>
    <row r="104" spans="1:26" s="1" customFormat="1" ht="24">
      <c r="A104" s="205">
        <v>85</v>
      </c>
      <c r="B104" s="58" t="s">
        <v>140</v>
      </c>
      <c r="C104" s="57" t="s">
        <v>14</v>
      </c>
      <c r="D104" s="39">
        <v>4.01</v>
      </c>
      <c r="E104" s="59">
        <v>0.76</v>
      </c>
      <c r="F104" s="12">
        <v>120</v>
      </c>
      <c r="G104" s="108">
        <v>3.25</v>
      </c>
      <c r="H104" s="105">
        <v>0</v>
      </c>
      <c r="I104" s="41">
        <v>6.615</v>
      </c>
      <c r="J104" s="41">
        <v>3.365</v>
      </c>
      <c r="K104" s="212">
        <v>3.365</v>
      </c>
      <c r="L104" s="215" t="s">
        <v>225</v>
      </c>
      <c r="M104" s="14"/>
      <c r="N104" s="205">
        <v>85</v>
      </c>
      <c r="O104" s="60" t="s">
        <v>140</v>
      </c>
      <c r="P104" s="173" t="s">
        <v>14</v>
      </c>
      <c r="Q104" s="176">
        <v>0.084</v>
      </c>
      <c r="R104" s="169">
        <f>Q104+'[1]Костромаэнерго'!D104</f>
        <v>4.093999999999999</v>
      </c>
      <c r="S104" s="178">
        <f>S106+S105</f>
        <v>0.76</v>
      </c>
      <c r="T104" s="121">
        <v>120</v>
      </c>
      <c r="U104" s="123">
        <f t="shared" si="12"/>
        <v>3.3339999999999996</v>
      </c>
      <c r="V104" s="171">
        <v>0</v>
      </c>
      <c r="W104" s="125">
        <f>1.05*6.3</f>
        <v>6.615</v>
      </c>
      <c r="X104" s="172">
        <f t="shared" si="13"/>
        <v>3.2810000000000006</v>
      </c>
      <c r="Y104" s="208">
        <f>MIN(X104:X106)</f>
        <v>3.2810000000000006</v>
      </c>
      <c r="Z104" s="209" t="str">
        <f>IF(Y104&lt;0,"unavailable","available")</f>
        <v>available</v>
      </c>
    </row>
    <row r="105" spans="1:26" s="1" customFormat="1" ht="12.75">
      <c r="A105" s="206"/>
      <c r="B105" s="40" t="s">
        <v>86</v>
      </c>
      <c r="C105" s="57" t="s">
        <v>14</v>
      </c>
      <c r="D105" s="150">
        <v>0.31</v>
      </c>
      <c r="E105" s="56">
        <v>0</v>
      </c>
      <c r="F105" s="12">
        <v>120</v>
      </c>
      <c r="G105" s="107">
        <v>0.31</v>
      </c>
      <c r="H105" s="105">
        <v>0</v>
      </c>
      <c r="I105" s="41">
        <v>6.615</v>
      </c>
      <c r="J105" s="41">
        <v>6.305000000000001</v>
      </c>
      <c r="K105" s="213"/>
      <c r="L105" s="216"/>
      <c r="M105" s="14"/>
      <c r="N105" s="206"/>
      <c r="O105" s="42" t="s">
        <v>86</v>
      </c>
      <c r="P105" s="173" t="s">
        <v>14</v>
      </c>
      <c r="Q105" s="174">
        <v>0</v>
      </c>
      <c r="R105" s="169">
        <f>Q105+'[1]Костромаэнерго'!D105</f>
        <v>0.31</v>
      </c>
      <c r="S105" s="169">
        <v>0</v>
      </c>
      <c r="T105" s="121">
        <v>120</v>
      </c>
      <c r="U105" s="123">
        <f t="shared" si="12"/>
        <v>0.31</v>
      </c>
      <c r="V105" s="171">
        <v>0</v>
      </c>
      <c r="W105" s="125">
        <f>1.05*6.3</f>
        <v>6.615</v>
      </c>
      <c r="X105" s="172">
        <f t="shared" si="13"/>
        <v>6.305000000000001</v>
      </c>
      <c r="Y105" s="208"/>
      <c r="Z105" s="210"/>
    </row>
    <row r="106" spans="1:26" s="1" customFormat="1" ht="12.75">
      <c r="A106" s="207"/>
      <c r="B106" s="40" t="s">
        <v>87</v>
      </c>
      <c r="C106" s="57" t="s">
        <v>14</v>
      </c>
      <c r="D106" s="150">
        <v>3.7</v>
      </c>
      <c r="E106" s="56">
        <v>0.76</v>
      </c>
      <c r="F106" s="12">
        <v>120</v>
      </c>
      <c r="G106" s="107">
        <v>2.9400000000000004</v>
      </c>
      <c r="H106" s="105">
        <v>0</v>
      </c>
      <c r="I106" s="41">
        <v>6.615</v>
      </c>
      <c r="J106" s="41">
        <v>3.675</v>
      </c>
      <c r="K106" s="214"/>
      <c r="L106" s="217"/>
      <c r="M106" s="14"/>
      <c r="N106" s="207"/>
      <c r="O106" s="42" t="s">
        <v>87</v>
      </c>
      <c r="P106" s="173" t="s">
        <v>14</v>
      </c>
      <c r="Q106" s="176">
        <v>0.084</v>
      </c>
      <c r="R106" s="169">
        <f>Q106+'[1]Костромаэнерго'!D106</f>
        <v>3.7840000000000003</v>
      </c>
      <c r="S106" s="169">
        <v>0.76</v>
      </c>
      <c r="T106" s="121">
        <v>120</v>
      </c>
      <c r="U106" s="123">
        <f t="shared" si="12"/>
        <v>3.024</v>
      </c>
      <c r="V106" s="171">
        <v>0</v>
      </c>
      <c r="W106" s="125">
        <f>1.05*6.3</f>
        <v>6.615</v>
      </c>
      <c r="X106" s="172">
        <f t="shared" si="13"/>
        <v>3.591</v>
      </c>
      <c r="Y106" s="208"/>
      <c r="Z106" s="211"/>
    </row>
    <row r="107" spans="1:26" s="1" customFormat="1" ht="24">
      <c r="A107" s="205">
        <v>86</v>
      </c>
      <c r="B107" s="58" t="s">
        <v>141</v>
      </c>
      <c r="C107" s="57" t="s">
        <v>2</v>
      </c>
      <c r="D107" s="150">
        <v>3.91</v>
      </c>
      <c r="E107" s="59">
        <v>1.28</v>
      </c>
      <c r="F107" s="12">
        <v>120</v>
      </c>
      <c r="G107" s="107">
        <v>2.63</v>
      </c>
      <c r="H107" s="105">
        <v>0</v>
      </c>
      <c r="I107" s="41">
        <v>10.5</v>
      </c>
      <c r="J107" s="41">
        <v>7.87</v>
      </c>
      <c r="K107" s="212">
        <v>7.87</v>
      </c>
      <c r="L107" s="215" t="s">
        <v>225</v>
      </c>
      <c r="M107" s="14"/>
      <c r="N107" s="205">
        <v>86</v>
      </c>
      <c r="O107" s="60" t="s">
        <v>141</v>
      </c>
      <c r="P107" s="173" t="s">
        <v>2</v>
      </c>
      <c r="Q107" s="176">
        <v>1.316</v>
      </c>
      <c r="R107" s="169">
        <f>Q107+'[1]Костромаэнерго'!D107</f>
        <v>5.226</v>
      </c>
      <c r="S107" s="178">
        <f>S109+S108</f>
        <v>1.28</v>
      </c>
      <c r="T107" s="121">
        <v>120</v>
      </c>
      <c r="U107" s="123">
        <f t="shared" si="12"/>
        <v>3.9459999999999997</v>
      </c>
      <c r="V107" s="171">
        <v>0</v>
      </c>
      <c r="W107" s="125">
        <f>1.05*10</f>
        <v>10.5</v>
      </c>
      <c r="X107" s="172">
        <f t="shared" si="13"/>
        <v>6.554</v>
      </c>
      <c r="Y107" s="208">
        <f>MIN(X107:X109)</f>
        <v>6.554</v>
      </c>
      <c r="Z107" s="210" t="str">
        <f>IF(Y107&lt;0,"unavailable","available")</f>
        <v>available</v>
      </c>
    </row>
    <row r="108" spans="1:26" s="1" customFormat="1" ht="12.75">
      <c r="A108" s="206"/>
      <c r="B108" s="40" t="s">
        <v>86</v>
      </c>
      <c r="C108" s="57" t="s">
        <v>2</v>
      </c>
      <c r="D108" s="150">
        <v>0.72</v>
      </c>
      <c r="E108" s="56">
        <v>0</v>
      </c>
      <c r="F108" s="12">
        <v>120</v>
      </c>
      <c r="G108" s="105">
        <v>0.72</v>
      </c>
      <c r="H108" s="105">
        <v>0</v>
      </c>
      <c r="I108" s="41">
        <v>10.5</v>
      </c>
      <c r="J108" s="41">
        <v>9.78</v>
      </c>
      <c r="K108" s="213"/>
      <c r="L108" s="216"/>
      <c r="M108" s="14"/>
      <c r="N108" s="206"/>
      <c r="O108" s="42" t="s">
        <v>86</v>
      </c>
      <c r="P108" s="173" t="s">
        <v>2</v>
      </c>
      <c r="Q108" s="174">
        <v>0</v>
      </c>
      <c r="R108" s="169">
        <f>Q108+'[1]Костромаэнерго'!D108</f>
        <v>0.72</v>
      </c>
      <c r="S108" s="169">
        <v>0</v>
      </c>
      <c r="T108" s="121">
        <v>120</v>
      </c>
      <c r="U108" s="123">
        <f t="shared" si="12"/>
        <v>0.72</v>
      </c>
      <c r="V108" s="171">
        <v>0</v>
      </c>
      <c r="W108" s="125">
        <f>1.05*10</f>
        <v>10.5</v>
      </c>
      <c r="X108" s="172">
        <f t="shared" si="13"/>
        <v>9.78</v>
      </c>
      <c r="Y108" s="208"/>
      <c r="Z108" s="210"/>
    </row>
    <row r="109" spans="1:26" s="1" customFormat="1" ht="12.75">
      <c r="A109" s="207"/>
      <c r="B109" s="40" t="s">
        <v>87</v>
      </c>
      <c r="C109" s="57" t="s">
        <v>2</v>
      </c>
      <c r="D109" s="150">
        <v>3.19</v>
      </c>
      <c r="E109" s="56">
        <v>1.28</v>
      </c>
      <c r="F109" s="12">
        <v>120</v>
      </c>
      <c r="G109" s="105">
        <v>1.91</v>
      </c>
      <c r="H109" s="105">
        <v>0</v>
      </c>
      <c r="I109" s="41">
        <v>10.5</v>
      </c>
      <c r="J109" s="41">
        <v>8.59</v>
      </c>
      <c r="K109" s="214"/>
      <c r="L109" s="217"/>
      <c r="M109" s="14"/>
      <c r="N109" s="207"/>
      <c r="O109" s="42" t="s">
        <v>87</v>
      </c>
      <c r="P109" s="173" t="s">
        <v>2</v>
      </c>
      <c r="Q109" s="176">
        <v>1.316</v>
      </c>
      <c r="R109" s="169">
        <f>Q109+'[1]Костромаэнерго'!D109</f>
        <v>4.506</v>
      </c>
      <c r="S109" s="169">
        <v>1.28</v>
      </c>
      <c r="T109" s="121">
        <v>120</v>
      </c>
      <c r="U109" s="123">
        <f t="shared" si="12"/>
        <v>3.226</v>
      </c>
      <c r="V109" s="171">
        <v>0</v>
      </c>
      <c r="W109" s="125">
        <f>1.05*10</f>
        <v>10.5</v>
      </c>
      <c r="X109" s="172">
        <f t="shared" si="13"/>
        <v>7.274</v>
      </c>
      <c r="Y109" s="208"/>
      <c r="Z109" s="210"/>
    </row>
    <row r="110" spans="1:26" s="1" customFormat="1" ht="24">
      <c r="A110" s="26">
        <v>87</v>
      </c>
      <c r="B110" s="58" t="s">
        <v>142</v>
      </c>
      <c r="C110" s="57" t="s">
        <v>6</v>
      </c>
      <c r="D110" s="39">
        <v>0.37</v>
      </c>
      <c r="E110" s="56">
        <v>0.25</v>
      </c>
      <c r="F110" s="12">
        <v>120</v>
      </c>
      <c r="G110" s="105">
        <v>0.12</v>
      </c>
      <c r="H110" s="105">
        <v>0</v>
      </c>
      <c r="I110" s="41">
        <v>1.6800000000000002</v>
      </c>
      <c r="J110" s="41">
        <v>1.56</v>
      </c>
      <c r="K110" s="103">
        <v>1.56</v>
      </c>
      <c r="L110" s="36" t="s">
        <v>225</v>
      </c>
      <c r="M110" s="14"/>
      <c r="N110" s="26">
        <v>87</v>
      </c>
      <c r="O110" s="60" t="s">
        <v>142</v>
      </c>
      <c r="P110" s="173" t="s">
        <v>6</v>
      </c>
      <c r="Q110" s="134">
        <v>0.119</v>
      </c>
      <c r="R110" s="169">
        <f>Q110+'[1]Костромаэнерго'!D110</f>
        <v>0.489</v>
      </c>
      <c r="S110" s="169">
        <v>0.25</v>
      </c>
      <c r="T110" s="121">
        <v>120</v>
      </c>
      <c r="U110" s="123">
        <f t="shared" si="12"/>
        <v>0.239</v>
      </c>
      <c r="V110" s="171">
        <v>0</v>
      </c>
      <c r="W110" s="125">
        <f>1.05*1.6</f>
        <v>1.6800000000000002</v>
      </c>
      <c r="X110" s="172">
        <f t="shared" si="13"/>
        <v>1.4410000000000003</v>
      </c>
      <c r="Y110" s="118">
        <f>X110</f>
        <v>1.4410000000000003</v>
      </c>
      <c r="Z110" s="136" t="str">
        <f aca="true" t="shared" si="16" ref="Z110:Z115">IF(Y110&lt;0,"unavailable","available")</f>
        <v>available</v>
      </c>
    </row>
    <row r="111" spans="1:26" s="1" customFormat="1" ht="24">
      <c r="A111" s="26">
        <v>88</v>
      </c>
      <c r="B111" s="58" t="s">
        <v>143</v>
      </c>
      <c r="C111" s="57" t="s">
        <v>6</v>
      </c>
      <c r="D111" s="39">
        <v>0.8</v>
      </c>
      <c r="E111" s="56">
        <v>0.56</v>
      </c>
      <c r="F111" s="12">
        <v>120</v>
      </c>
      <c r="G111" s="108">
        <v>0.24</v>
      </c>
      <c r="H111" s="105">
        <v>0</v>
      </c>
      <c r="I111" s="41">
        <v>1.6800000000000002</v>
      </c>
      <c r="J111" s="41">
        <v>1.4400000000000002</v>
      </c>
      <c r="K111" s="103">
        <v>1.4400000000000002</v>
      </c>
      <c r="L111" s="113" t="s">
        <v>225</v>
      </c>
      <c r="M111" s="14"/>
      <c r="N111" s="26">
        <v>88</v>
      </c>
      <c r="O111" s="60" t="s">
        <v>143</v>
      </c>
      <c r="P111" s="173" t="s">
        <v>6</v>
      </c>
      <c r="Q111" s="134">
        <v>0.031</v>
      </c>
      <c r="R111" s="169">
        <f>Q111+'[1]Костромаэнерго'!D111</f>
        <v>0.8310000000000001</v>
      </c>
      <c r="S111" s="169">
        <v>0.56</v>
      </c>
      <c r="T111" s="121">
        <v>120</v>
      </c>
      <c r="U111" s="123">
        <f t="shared" si="12"/>
        <v>0.271</v>
      </c>
      <c r="V111" s="171">
        <v>0</v>
      </c>
      <c r="W111" s="125">
        <f>1.05*1.6</f>
        <v>1.6800000000000002</v>
      </c>
      <c r="X111" s="172">
        <f t="shared" si="13"/>
        <v>1.4090000000000003</v>
      </c>
      <c r="Y111" s="118">
        <f>X111</f>
        <v>1.4090000000000003</v>
      </c>
      <c r="Z111" s="137" t="str">
        <f t="shared" si="16"/>
        <v>available</v>
      </c>
    </row>
    <row r="112" spans="1:26" s="1" customFormat="1" ht="24">
      <c r="A112" s="26">
        <v>89</v>
      </c>
      <c r="B112" s="58" t="s">
        <v>144</v>
      </c>
      <c r="C112" s="57" t="s">
        <v>4</v>
      </c>
      <c r="D112" s="39">
        <v>1.32</v>
      </c>
      <c r="E112" s="56">
        <v>0.52</v>
      </c>
      <c r="F112" s="12">
        <v>120</v>
      </c>
      <c r="G112" s="107">
        <v>0.8</v>
      </c>
      <c r="H112" s="105">
        <v>0</v>
      </c>
      <c r="I112" s="41">
        <v>2.625</v>
      </c>
      <c r="J112" s="41">
        <v>1.825</v>
      </c>
      <c r="K112" s="103">
        <v>1.825</v>
      </c>
      <c r="L112" s="36" t="s">
        <v>225</v>
      </c>
      <c r="M112" s="14"/>
      <c r="N112" s="26">
        <v>89</v>
      </c>
      <c r="O112" s="60" t="s">
        <v>144</v>
      </c>
      <c r="P112" s="173" t="s">
        <v>4</v>
      </c>
      <c r="Q112" s="134">
        <v>0.118</v>
      </c>
      <c r="R112" s="169">
        <f>Q112+'[1]Костромаэнерго'!D112</f>
        <v>1.4380000000000002</v>
      </c>
      <c r="S112" s="169">
        <v>0.52</v>
      </c>
      <c r="T112" s="121">
        <v>120</v>
      </c>
      <c r="U112" s="123">
        <f t="shared" si="12"/>
        <v>0.9180000000000001</v>
      </c>
      <c r="V112" s="171">
        <v>0</v>
      </c>
      <c r="W112" s="125">
        <f>1.05*2.5</f>
        <v>2.625</v>
      </c>
      <c r="X112" s="172">
        <f t="shared" si="13"/>
        <v>1.7069999999999999</v>
      </c>
      <c r="Y112" s="118">
        <f>X112</f>
        <v>1.7069999999999999</v>
      </c>
      <c r="Z112" s="136" t="str">
        <f t="shared" si="16"/>
        <v>available</v>
      </c>
    </row>
    <row r="113" spans="1:26" s="1" customFormat="1" ht="24">
      <c r="A113" s="26">
        <v>90</v>
      </c>
      <c r="B113" s="58" t="s">
        <v>145</v>
      </c>
      <c r="C113" s="57" t="s">
        <v>2</v>
      </c>
      <c r="D113" s="39">
        <v>8.14</v>
      </c>
      <c r="E113" s="56">
        <v>1.8</v>
      </c>
      <c r="F113" s="12">
        <v>120</v>
      </c>
      <c r="G113" s="105">
        <v>6.340000000000001</v>
      </c>
      <c r="H113" s="105">
        <v>0</v>
      </c>
      <c r="I113" s="41">
        <v>10.5</v>
      </c>
      <c r="J113" s="41">
        <v>4.159999999999999</v>
      </c>
      <c r="K113" s="103">
        <v>4.159999999999999</v>
      </c>
      <c r="L113" s="113" t="s">
        <v>225</v>
      </c>
      <c r="M113" s="14"/>
      <c r="N113" s="26">
        <v>90</v>
      </c>
      <c r="O113" s="60" t="s">
        <v>145</v>
      </c>
      <c r="P113" s="173" t="s">
        <v>2</v>
      </c>
      <c r="Q113" s="134">
        <v>1.474</v>
      </c>
      <c r="R113" s="169">
        <f>Q113+'[1]Костромаэнерго'!D113</f>
        <v>9.614</v>
      </c>
      <c r="S113" s="169">
        <v>1.8</v>
      </c>
      <c r="T113" s="121">
        <v>120</v>
      </c>
      <c r="U113" s="123">
        <f t="shared" si="12"/>
        <v>7.814000000000001</v>
      </c>
      <c r="V113" s="171">
        <v>0</v>
      </c>
      <c r="W113" s="125">
        <f>1.05*10</f>
        <v>10.5</v>
      </c>
      <c r="X113" s="172">
        <f t="shared" si="13"/>
        <v>2.685999999999999</v>
      </c>
      <c r="Y113" s="118">
        <f>X113</f>
        <v>2.685999999999999</v>
      </c>
      <c r="Z113" s="137" t="str">
        <f t="shared" si="16"/>
        <v>available</v>
      </c>
    </row>
    <row r="114" spans="1:26" s="1" customFormat="1" ht="24">
      <c r="A114" s="26">
        <v>91</v>
      </c>
      <c r="B114" s="58" t="s">
        <v>146</v>
      </c>
      <c r="C114" s="57" t="s">
        <v>7</v>
      </c>
      <c r="D114" s="39">
        <v>0.49</v>
      </c>
      <c r="E114" s="56">
        <v>0.4</v>
      </c>
      <c r="F114" s="12">
        <v>120</v>
      </c>
      <c r="G114" s="108">
        <v>0.08999999999999997</v>
      </c>
      <c r="H114" s="105">
        <v>0</v>
      </c>
      <c r="I114" s="41">
        <v>1.8900000000000001</v>
      </c>
      <c r="J114" s="41">
        <v>1.8000000000000003</v>
      </c>
      <c r="K114" s="103">
        <v>1.8000000000000003</v>
      </c>
      <c r="L114" s="112" t="s">
        <v>225</v>
      </c>
      <c r="M114" s="14"/>
      <c r="N114" s="26">
        <v>91</v>
      </c>
      <c r="O114" s="60" t="s">
        <v>146</v>
      </c>
      <c r="P114" s="173" t="s">
        <v>7</v>
      </c>
      <c r="Q114" s="134">
        <v>0.074</v>
      </c>
      <c r="R114" s="169">
        <f>Q114+'[1]Костромаэнерго'!D114</f>
        <v>0.564</v>
      </c>
      <c r="S114" s="169">
        <v>0.4</v>
      </c>
      <c r="T114" s="121">
        <v>120</v>
      </c>
      <c r="U114" s="123">
        <f t="shared" si="12"/>
        <v>0.16399999999999992</v>
      </c>
      <c r="V114" s="171">
        <v>0</v>
      </c>
      <c r="W114" s="125">
        <f>1.05*1.8</f>
        <v>1.8900000000000001</v>
      </c>
      <c r="X114" s="172">
        <f t="shared" si="13"/>
        <v>1.7260000000000002</v>
      </c>
      <c r="Y114" s="118">
        <f>X114</f>
        <v>1.7260000000000002</v>
      </c>
      <c r="Z114" s="135" t="str">
        <f t="shared" si="16"/>
        <v>available</v>
      </c>
    </row>
    <row r="115" spans="1:26" s="1" customFormat="1" ht="24">
      <c r="A115" s="205">
        <v>92</v>
      </c>
      <c r="B115" s="58" t="s">
        <v>147</v>
      </c>
      <c r="C115" s="57" t="s">
        <v>2</v>
      </c>
      <c r="D115" s="39">
        <v>3.93</v>
      </c>
      <c r="E115" s="59">
        <v>1.89</v>
      </c>
      <c r="F115" s="12">
        <v>120</v>
      </c>
      <c r="G115" s="107">
        <v>2.04</v>
      </c>
      <c r="H115" s="105">
        <v>0</v>
      </c>
      <c r="I115" s="41">
        <v>10.5</v>
      </c>
      <c r="J115" s="41">
        <v>8.46</v>
      </c>
      <c r="K115" s="212">
        <v>8.46</v>
      </c>
      <c r="L115" s="215" t="s">
        <v>225</v>
      </c>
      <c r="M115" s="14"/>
      <c r="N115" s="205">
        <v>92</v>
      </c>
      <c r="O115" s="60" t="s">
        <v>147</v>
      </c>
      <c r="P115" s="173" t="s">
        <v>2</v>
      </c>
      <c r="Q115" s="176">
        <v>0.694</v>
      </c>
      <c r="R115" s="169">
        <f>Q115+'[1]Костромаэнерго'!D115</f>
        <v>4.6240000000000006</v>
      </c>
      <c r="S115" s="178">
        <f>S117+S116</f>
        <v>1.89</v>
      </c>
      <c r="T115" s="121">
        <v>120</v>
      </c>
      <c r="U115" s="123">
        <f t="shared" si="12"/>
        <v>2.734000000000001</v>
      </c>
      <c r="V115" s="171">
        <v>0</v>
      </c>
      <c r="W115" s="125">
        <f>1.05*10</f>
        <v>10.5</v>
      </c>
      <c r="X115" s="172">
        <f t="shared" si="13"/>
        <v>7.765999999999999</v>
      </c>
      <c r="Y115" s="208">
        <f>MIN(X115:X117)</f>
        <v>7.765999999999999</v>
      </c>
      <c r="Z115" s="209" t="str">
        <f t="shared" si="16"/>
        <v>available</v>
      </c>
    </row>
    <row r="116" spans="1:26" s="1" customFormat="1" ht="12.75">
      <c r="A116" s="206"/>
      <c r="B116" s="40" t="s">
        <v>86</v>
      </c>
      <c r="C116" s="57" t="s">
        <v>2</v>
      </c>
      <c r="D116" s="150">
        <v>0.38</v>
      </c>
      <c r="E116" s="56">
        <v>0</v>
      </c>
      <c r="F116" s="12">
        <v>120</v>
      </c>
      <c r="G116" s="105">
        <v>0.38</v>
      </c>
      <c r="H116" s="105">
        <v>0</v>
      </c>
      <c r="I116" s="41">
        <v>10.5</v>
      </c>
      <c r="J116" s="41">
        <v>10.12</v>
      </c>
      <c r="K116" s="213"/>
      <c r="L116" s="216"/>
      <c r="M116" s="14"/>
      <c r="N116" s="206"/>
      <c r="O116" s="42" t="s">
        <v>86</v>
      </c>
      <c r="P116" s="173" t="s">
        <v>2</v>
      </c>
      <c r="Q116" s="174">
        <v>0</v>
      </c>
      <c r="R116" s="169">
        <f>Q116+'[1]Костромаэнерго'!D116</f>
        <v>0.38</v>
      </c>
      <c r="S116" s="169">
        <v>0</v>
      </c>
      <c r="T116" s="121">
        <v>120</v>
      </c>
      <c r="U116" s="123">
        <f t="shared" si="12"/>
        <v>0.38</v>
      </c>
      <c r="V116" s="171">
        <v>0</v>
      </c>
      <c r="W116" s="125">
        <f>1.05*10</f>
        <v>10.5</v>
      </c>
      <c r="X116" s="172">
        <f t="shared" si="13"/>
        <v>10.12</v>
      </c>
      <c r="Y116" s="208"/>
      <c r="Z116" s="210"/>
    </row>
    <row r="117" spans="1:26" s="1" customFormat="1" ht="12.75">
      <c r="A117" s="207"/>
      <c r="B117" s="40" t="s">
        <v>87</v>
      </c>
      <c r="C117" s="57" t="s">
        <v>2</v>
      </c>
      <c r="D117" s="150">
        <v>3.55</v>
      </c>
      <c r="E117" s="56">
        <v>1.89</v>
      </c>
      <c r="F117" s="12">
        <v>120</v>
      </c>
      <c r="G117" s="105">
        <v>1.66</v>
      </c>
      <c r="H117" s="105">
        <v>0</v>
      </c>
      <c r="I117" s="41">
        <v>10.5</v>
      </c>
      <c r="J117" s="41">
        <v>8.84</v>
      </c>
      <c r="K117" s="214"/>
      <c r="L117" s="217"/>
      <c r="M117" s="14"/>
      <c r="N117" s="207"/>
      <c r="O117" s="42" t="s">
        <v>87</v>
      </c>
      <c r="P117" s="173" t="s">
        <v>2</v>
      </c>
      <c r="Q117" s="176">
        <v>0.694</v>
      </c>
      <c r="R117" s="169">
        <f>Q117+'[1]Костромаэнерго'!D117</f>
        <v>4.244</v>
      </c>
      <c r="S117" s="169">
        <v>1.89</v>
      </c>
      <c r="T117" s="121">
        <v>120</v>
      </c>
      <c r="U117" s="123">
        <f t="shared" si="12"/>
        <v>2.354</v>
      </c>
      <c r="V117" s="171">
        <v>0</v>
      </c>
      <c r="W117" s="125">
        <f>1.05*10</f>
        <v>10.5</v>
      </c>
      <c r="X117" s="172">
        <f t="shared" si="13"/>
        <v>8.146</v>
      </c>
      <c r="Y117" s="208"/>
      <c r="Z117" s="210"/>
    </row>
    <row r="118" spans="1:26" s="1" customFormat="1" ht="24">
      <c r="A118" s="26">
        <v>93</v>
      </c>
      <c r="B118" s="58" t="s">
        <v>148</v>
      </c>
      <c r="C118" s="57" t="s">
        <v>4</v>
      </c>
      <c r="D118" s="39">
        <v>0.22</v>
      </c>
      <c r="E118" s="56">
        <v>0.07</v>
      </c>
      <c r="F118" s="12">
        <v>120</v>
      </c>
      <c r="G118" s="105">
        <v>0.15</v>
      </c>
      <c r="H118" s="105">
        <v>0</v>
      </c>
      <c r="I118" s="41">
        <v>2.625</v>
      </c>
      <c r="J118" s="41">
        <v>2.475</v>
      </c>
      <c r="K118" s="103">
        <v>2.475</v>
      </c>
      <c r="L118" s="112" t="s">
        <v>225</v>
      </c>
      <c r="M118" s="14"/>
      <c r="N118" s="26">
        <v>93</v>
      </c>
      <c r="O118" s="60" t="s">
        <v>148</v>
      </c>
      <c r="P118" s="173" t="s">
        <v>4</v>
      </c>
      <c r="Q118" s="134">
        <v>0.025</v>
      </c>
      <c r="R118" s="169">
        <f>Q118+'[1]Костромаэнерго'!D118</f>
        <v>0.245</v>
      </c>
      <c r="S118" s="169">
        <v>0.07</v>
      </c>
      <c r="T118" s="121">
        <v>120</v>
      </c>
      <c r="U118" s="123">
        <f t="shared" si="12"/>
        <v>0.175</v>
      </c>
      <c r="V118" s="171">
        <v>0</v>
      </c>
      <c r="W118" s="125">
        <f>1.05*2.5</f>
        <v>2.625</v>
      </c>
      <c r="X118" s="172">
        <f t="shared" si="13"/>
        <v>2.45</v>
      </c>
      <c r="Y118" s="118">
        <f>X118</f>
        <v>2.45</v>
      </c>
      <c r="Z118" s="135" t="str">
        <f>IF(Y118&lt;0,"unavailable","available")</f>
        <v>available</v>
      </c>
    </row>
    <row r="119" spans="1:26" s="1" customFormat="1" ht="24">
      <c r="A119" s="205">
        <v>94</v>
      </c>
      <c r="B119" s="58" t="s">
        <v>149</v>
      </c>
      <c r="C119" s="57" t="s">
        <v>11</v>
      </c>
      <c r="D119" s="39">
        <v>5.68</v>
      </c>
      <c r="E119" s="59">
        <v>2.88</v>
      </c>
      <c r="F119" s="12">
        <v>120</v>
      </c>
      <c r="G119" s="105">
        <v>2.8</v>
      </c>
      <c r="H119" s="105">
        <v>0</v>
      </c>
      <c r="I119" s="41">
        <v>16.8</v>
      </c>
      <c r="J119" s="41">
        <v>14</v>
      </c>
      <c r="K119" s="212">
        <v>14</v>
      </c>
      <c r="L119" s="215" t="s">
        <v>225</v>
      </c>
      <c r="M119" s="14"/>
      <c r="N119" s="205">
        <v>94</v>
      </c>
      <c r="O119" s="60" t="s">
        <v>149</v>
      </c>
      <c r="P119" s="173" t="s">
        <v>11</v>
      </c>
      <c r="Q119" s="176">
        <v>9.85</v>
      </c>
      <c r="R119" s="169">
        <f>Q119+'[1]Костромаэнерго'!D119</f>
        <v>15.53</v>
      </c>
      <c r="S119" s="178">
        <f>S121+S120</f>
        <v>2.88</v>
      </c>
      <c r="T119" s="121">
        <v>120</v>
      </c>
      <c r="U119" s="123">
        <f t="shared" si="12"/>
        <v>12.649999999999999</v>
      </c>
      <c r="V119" s="171">
        <v>0</v>
      </c>
      <c r="W119" s="125">
        <f>1.05*16</f>
        <v>16.8</v>
      </c>
      <c r="X119" s="172">
        <f t="shared" si="13"/>
        <v>4.150000000000002</v>
      </c>
      <c r="Y119" s="218">
        <f>MIN(X119:X121)</f>
        <v>4.150000000000002</v>
      </c>
      <c r="Z119" s="209" t="str">
        <f>IF(Y119&lt;0,"unavailable","available")</f>
        <v>available</v>
      </c>
    </row>
    <row r="120" spans="1:26" s="1" customFormat="1" ht="12.75">
      <c r="A120" s="206"/>
      <c r="B120" s="40" t="s">
        <v>86</v>
      </c>
      <c r="C120" s="57" t="s">
        <v>11</v>
      </c>
      <c r="D120" s="150">
        <v>0</v>
      </c>
      <c r="E120" s="56">
        <v>0</v>
      </c>
      <c r="F120" s="12">
        <v>120</v>
      </c>
      <c r="G120" s="108">
        <v>0</v>
      </c>
      <c r="H120" s="105">
        <v>0</v>
      </c>
      <c r="I120" s="41">
        <v>16.8</v>
      </c>
      <c r="J120" s="41">
        <v>16.8</v>
      </c>
      <c r="K120" s="213"/>
      <c r="L120" s="216"/>
      <c r="M120" s="14"/>
      <c r="N120" s="206"/>
      <c r="O120" s="42" t="s">
        <v>86</v>
      </c>
      <c r="P120" s="173" t="s">
        <v>11</v>
      </c>
      <c r="Q120" s="174">
        <v>0</v>
      </c>
      <c r="R120" s="169">
        <f>Q120+'[1]Костромаэнерго'!D120</f>
        <v>0</v>
      </c>
      <c r="S120" s="169">
        <v>0</v>
      </c>
      <c r="T120" s="121">
        <v>120</v>
      </c>
      <c r="U120" s="123">
        <f t="shared" si="12"/>
        <v>0</v>
      </c>
      <c r="V120" s="171">
        <v>0</v>
      </c>
      <c r="W120" s="125">
        <f>1.05*16</f>
        <v>16.8</v>
      </c>
      <c r="X120" s="172">
        <f t="shared" si="13"/>
        <v>16.8</v>
      </c>
      <c r="Y120" s="219"/>
      <c r="Z120" s="210"/>
    </row>
    <row r="121" spans="1:26" s="1" customFormat="1" ht="12.75">
      <c r="A121" s="207"/>
      <c r="B121" s="40" t="s">
        <v>87</v>
      </c>
      <c r="C121" s="57" t="s">
        <v>11</v>
      </c>
      <c r="D121" s="150">
        <v>5.68</v>
      </c>
      <c r="E121" s="56">
        <v>2.88</v>
      </c>
      <c r="F121" s="12">
        <v>120</v>
      </c>
      <c r="G121" s="107">
        <v>2.8</v>
      </c>
      <c r="H121" s="105">
        <v>0</v>
      </c>
      <c r="I121" s="41">
        <v>16.8</v>
      </c>
      <c r="J121" s="41">
        <v>14</v>
      </c>
      <c r="K121" s="214"/>
      <c r="L121" s="217"/>
      <c r="M121" s="14"/>
      <c r="N121" s="207"/>
      <c r="O121" s="42" t="s">
        <v>87</v>
      </c>
      <c r="P121" s="173" t="s">
        <v>11</v>
      </c>
      <c r="Q121" s="176">
        <v>9.85</v>
      </c>
      <c r="R121" s="169">
        <f>Q121+'[1]Костромаэнерго'!D121</f>
        <v>15.53</v>
      </c>
      <c r="S121" s="169">
        <v>2.88</v>
      </c>
      <c r="T121" s="121">
        <v>120</v>
      </c>
      <c r="U121" s="123">
        <f t="shared" si="12"/>
        <v>12.649999999999999</v>
      </c>
      <c r="V121" s="171">
        <v>0</v>
      </c>
      <c r="W121" s="125">
        <f>1.05*16</f>
        <v>16.8</v>
      </c>
      <c r="X121" s="172">
        <f t="shared" si="13"/>
        <v>4.150000000000002</v>
      </c>
      <c r="Y121" s="220"/>
      <c r="Z121" s="211"/>
    </row>
    <row r="122" spans="1:26" s="1" customFormat="1" ht="27.75" customHeight="1">
      <c r="A122" s="205">
        <v>95</v>
      </c>
      <c r="B122" s="58" t="s">
        <v>150</v>
      </c>
      <c r="C122" s="57" t="s">
        <v>0</v>
      </c>
      <c r="D122" s="150">
        <v>23.04</v>
      </c>
      <c r="E122" s="59">
        <v>0.02</v>
      </c>
      <c r="F122" s="12">
        <v>120</v>
      </c>
      <c r="G122" s="105">
        <v>23.02</v>
      </c>
      <c r="H122" s="105">
        <v>0</v>
      </c>
      <c r="I122" s="41">
        <v>26.25</v>
      </c>
      <c r="J122" s="41">
        <v>3.2300000000000004</v>
      </c>
      <c r="K122" s="212">
        <v>3.2300000000000004</v>
      </c>
      <c r="L122" s="215" t="s">
        <v>225</v>
      </c>
      <c r="M122" s="14"/>
      <c r="N122" s="205">
        <v>95</v>
      </c>
      <c r="O122" s="60" t="s">
        <v>150</v>
      </c>
      <c r="P122" s="173" t="s">
        <v>0</v>
      </c>
      <c r="Q122" s="176">
        <v>2.691</v>
      </c>
      <c r="R122" s="169">
        <f>Q122+'[1]Костромаэнерго'!D122</f>
        <v>25.730999999999998</v>
      </c>
      <c r="S122" s="178">
        <f>S124+S123</f>
        <v>0.02</v>
      </c>
      <c r="T122" s="121">
        <v>120</v>
      </c>
      <c r="U122" s="123">
        <f t="shared" si="12"/>
        <v>25.711</v>
      </c>
      <c r="V122" s="171">
        <v>0</v>
      </c>
      <c r="W122" s="125">
        <f>1.05*25</f>
        <v>26.25</v>
      </c>
      <c r="X122" s="172">
        <f t="shared" si="13"/>
        <v>0.5390000000000015</v>
      </c>
      <c r="Y122" s="218">
        <f>MIN(X122:X124)</f>
        <v>0.5390000000000015</v>
      </c>
      <c r="Z122" s="209" t="str">
        <f>IF(Y122&lt;0,"unavailable","available")</f>
        <v>available</v>
      </c>
    </row>
    <row r="123" spans="1:26" s="1" customFormat="1" ht="12.75">
      <c r="A123" s="206"/>
      <c r="B123" s="40" t="s">
        <v>86</v>
      </c>
      <c r="C123" s="57" t="s">
        <v>0</v>
      </c>
      <c r="D123" s="150">
        <v>19.24</v>
      </c>
      <c r="E123" s="56">
        <v>0</v>
      </c>
      <c r="F123" s="12">
        <v>120</v>
      </c>
      <c r="G123" s="108">
        <v>19.24</v>
      </c>
      <c r="H123" s="105">
        <v>0</v>
      </c>
      <c r="I123" s="41">
        <v>26.25</v>
      </c>
      <c r="J123" s="41">
        <v>7.010000000000002</v>
      </c>
      <c r="K123" s="213"/>
      <c r="L123" s="216"/>
      <c r="M123" s="14"/>
      <c r="N123" s="206"/>
      <c r="O123" s="42" t="s">
        <v>86</v>
      </c>
      <c r="P123" s="173" t="s">
        <v>0</v>
      </c>
      <c r="Q123" s="174">
        <v>0</v>
      </c>
      <c r="R123" s="169">
        <f>Q123+'[1]Костромаэнерго'!D123</f>
        <v>19.24</v>
      </c>
      <c r="S123" s="169">
        <v>0</v>
      </c>
      <c r="T123" s="121">
        <v>120</v>
      </c>
      <c r="U123" s="123">
        <f t="shared" si="12"/>
        <v>19.24</v>
      </c>
      <c r="V123" s="171">
        <v>0</v>
      </c>
      <c r="W123" s="125">
        <f>1.05*25</f>
        <v>26.25</v>
      </c>
      <c r="X123" s="172">
        <f t="shared" si="13"/>
        <v>7.010000000000002</v>
      </c>
      <c r="Y123" s="219"/>
      <c r="Z123" s="210"/>
    </row>
    <row r="124" spans="1:26" s="1" customFormat="1" ht="12.75">
      <c r="A124" s="207"/>
      <c r="B124" s="40" t="s">
        <v>87</v>
      </c>
      <c r="C124" s="57" t="s">
        <v>0</v>
      </c>
      <c r="D124" s="150">
        <v>3.8</v>
      </c>
      <c r="E124" s="56">
        <v>0.02</v>
      </c>
      <c r="F124" s="12">
        <v>120</v>
      </c>
      <c r="G124" s="107">
        <v>3.78</v>
      </c>
      <c r="H124" s="105">
        <v>0</v>
      </c>
      <c r="I124" s="41">
        <v>26.25</v>
      </c>
      <c r="J124" s="41">
        <v>22.47</v>
      </c>
      <c r="K124" s="214"/>
      <c r="L124" s="217"/>
      <c r="M124" s="14"/>
      <c r="N124" s="207"/>
      <c r="O124" s="42" t="s">
        <v>87</v>
      </c>
      <c r="P124" s="173" t="s">
        <v>0</v>
      </c>
      <c r="Q124" s="176">
        <v>2.691</v>
      </c>
      <c r="R124" s="169">
        <f>Q124+'[1]Костромаэнерго'!D124</f>
        <v>6.491</v>
      </c>
      <c r="S124" s="169">
        <v>0.02</v>
      </c>
      <c r="T124" s="121">
        <v>120</v>
      </c>
      <c r="U124" s="123">
        <f t="shared" si="12"/>
        <v>6.471</v>
      </c>
      <c r="V124" s="171">
        <v>0</v>
      </c>
      <c r="W124" s="125">
        <f>1.05*25</f>
        <v>26.25</v>
      </c>
      <c r="X124" s="172">
        <f t="shared" si="13"/>
        <v>19.779</v>
      </c>
      <c r="Y124" s="220"/>
      <c r="Z124" s="211"/>
    </row>
    <row r="125" spans="1:27" s="5" customFormat="1" ht="24">
      <c r="A125" s="224">
        <v>96</v>
      </c>
      <c r="B125" s="74" t="s">
        <v>151</v>
      </c>
      <c r="C125" s="75" t="s">
        <v>15</v>
      </c>
      <c r="D125" s="152">
        <v>11.49</v>
      </c>
      <c r="E125" s="76">
        <v>0</v>
      </c>
      <c r="F125" s="35">
        <v>120</v>
      </c>
      <c r="G125" s="109">
        <v>11.49</v>
      </c>
      <c r="H125" s="111">
        <v>0</v>
      </c>
      <c r="I125" s="67">
        <v>10.5</v>
      </c>
      <c r="J125" s="67">
        <v>-0.9900000000000002</v>
      </c>
      <c r="K125" s="272">
        <v>-0.9900000000000002</v>
      </c>
      <c r="L125" s="275" t="s">
        <v>224</v>
      </c>
      <c r="M125" s="77"/>
      <c r="N125" s="224">
        <v>96</v>
      </c>
      <c r="O125" s="74" t="s">
        <v>151</v>
      </c>
      <c r="P125" s="179" t="s">
        <v>15</v>
      </c>
      <c r="Q125" s="187">
        <v>0.812</v>
      </c>
      <c r="R125" s="180">
        <f>Q125+'[1]Костромаэнерго'!D125</f>
        <v>12.302</v>
      </c>
      <c r="S125" s="188">
        <f>S127+S126</f>
        <v>0</v>
      </c>
      <c r="T125" s="140">
        <v>120</v>
      </c>
      <c r="U125" s="161">
        <f t="shared" si="12"/>
        <v>12.302</v>
      </c>
      <c r="V125" s="181">
        <v>0</v>
      </c>
      <c r="W125" s="142">
        <f>1.05*10</f>
        <v>10.5</v>
      </c>
      <c r="X125" s="182">
        <f t="shared" si="13"/>
        <v>-1.8019999999999996</v>
      </c>
      <c r="Y125" s="231">
        <f>MIN(X125:X127)</f>
        <v>-1.8019999999999996</v>
      </c>
      <c r="Z125" s="228" t="str">
        <f>IF(Y125&lt;0,"unavailable","available")</f>
        <v>unavailable</v>
      </c>
      <c r="AA125" s="1"/>
    </row>
    <row r="126" spans="1:27" s="5" customFormat="1" ht="12.75">
      <c r="A126" s="225"/>
      <c r="B126" s="78" t="s">
        <v>86</v>
      </c>
      <c r="C126" s="75" t="s">
        <v>15</v>
      </c>
      <c r="D126" s="152">
        <v>2.67</v>
      </c>
      <c r="E126" s="66">
        <v>0</v>
      </c>
      <c r="F126" s="35">
        <v>120</v>
      </c>
      <c r="G126" s="109">
        <v>2.67</v>
      </c>
      <c r="H126" s="111">
        <v>0</v>
      </c>
      <c r="I126" s="67">
        <v>10.5</v>
      </c>
      <c r="J126" s="67">
        <v>7.83</v>
      </c>
      <c r="K126" s="273"/>
      <c r="L126" s="276"/>
      <c r="M126" s="77"/>
      <c r="N126" s="225"/>
      <c r="O126" s="79" t="s">
        <v>86</v>
      </c>
      <c r="P126" s="179" t="s">
        <v>15</v>
      </c>
      <c r="Q126" s="189">
        <v>0</v>
      </c>
      <c r="R126" s="180">
        <f>Q126+'[1]Костромаэнерго'!D126</f>
        <v>2.67</v>
      </c>
      <c r="S126" s="180">
        <v>0</v>
      </c>
      <c r="T126" s="140">
        <v>120</v>
      </c>
      <c r="U126" s="161">
        <f t="shared" si="12"/>
        <v>2.67</v>
      </c>
      <c r="V126" s="181">
        <v>0</v>
      </c>
      <c r="W126" s="142">
        <f>1.05*10</f>
        <v>10.5</v>
      </c>
      <c r="X126" s="182">
        <f t="shared" si="13"/>
        <v>7.83</v>
      </c>
      <c r="Y126" s="232"/>
      <c r="Z126" s="229"/>
      <c r="AA126" s="1"/>
    </row>
    <row r="127" spans="1:27" s="5" customFormat="1" ht="12.75">
      <c r="A127" s="226"/>
      <c r="B127" s="78" t="s">
        <v>87</v>
      </c>
      <c r="C127" s="75" t="s">
        <v>15</v>
      </c>
      <c r="D127" s="152">
        <v>8.82</v>
      </c>
      <c r="E127" s="66">
        <v>0</v>
      </c>
      <c r="F127" s="35">
        <v>120</v>
      </c>
      <c r="G127" s="109">
        <v>8.82</v>
      </c>
      <c r="H127" s="111">
        <v>0</v>
      </c>
      <c r="I127" s="67">
        <v>10.5</v>
      </c>
      <c r="J127" s="67">
        <v>1.6799999999999997</v>
      </c>
      <c r="K127" s="274"/>
      <c r="L127" s="277"/>
      <c r="M127" s="77"/>
      <c r="N127" s="226"/>
      <c r="O127" s="79" t="s">
        <v>87</v>
      </c>
      <c r="P127" s="179" t="s">
        <v>15</v>
      </c>
      <c r="Q127" s="187">
        <v>0.812</v>
      </c>
      <c r="R127" s="180">
        <f>Q127+'[1]Костромаэнерго'!D127</f>
        <v>9.632</v>
      </c>
      <c r="S127" s="180">
        <v>0</v>
      </c>
      <c r="T127" s="140">
        <v>120</v>
      </c>
      <c r="U127" s="161">
        <f t="shared" si="12"/>
        <v>9.632</v>
      </c>
      <c r="V127" s="181">
        <v>0</v>
      </c>
      <c r="W127" s="142">
        <f>1.05*10</f>
        <v>10.5</v>
      </c>
      <c r="X127" s="182">
        <f t="shared" si="13"/>
        <v>0.8680000000000003</v>
      </c>
      <c r="Y127" s="233"/>
      <c r="Z127" s="229"/>
      <c r="AA127" s="1"/>
    </row>
    <row r="128" spans="1:26" s="1" customFormat="1" ht="24">
      <c r="A128" s="205">
        <v>97</v>
      </c>
      <c r="B128" s="58" t="s">
        <v>152</v>
      </c>
      <c r="C128" s="57" t="s">
        <v>0</v>
      </c>
      <c r="D128" s="80">
        <v>13.98</v>
      </c>
      <c r="E128" s="59">
        <v>0</v>
      </c>
      <c r="F128" s="12">
        <v>120</v>
      </c>
      <c r="G128" s="107">
        <v>13.98</v>
      </c>
      <c r="H128" s="105">
        <v>0</v>
      </c>
      <c r="I128" s="41">
        <v>26.25</v>
      </c>
      <c r="J128" s="41">
        <v>12.27</v>
      </c>
      <c r="K128" s="212">
        <v>12.27</v>
      </c>
      <c r="L128" s="215" t="s">
        <v>225</v>
      </c>
      <c r="M128" s="14"/>
      <c r="N128" s="205">
        <v>97</v>
      </c>
      <c r="O128" s="60" t="s">
        <v>152</v>
      </c>
      <c r="P128" s="173" t="s">
        <v>0</v>
      </c>
      <c r="Q128" s="176">
        <v>8.366</v>
      </c>
      <c r="R128" s="169">
        <f>Q128+'[1]Костромаэнерго'!D128</f>
        <v>22.346</v>
      </c>
      <c r="S128" s="177">
        <f>S130+S129</f>
        <v>0</v>
      </c>
      <c r="T128" s="121">
        <v>120</v>
      </c>
      <c r="U128" s="123">
        <f t="shared" si="12"/>
        <v>22.346</v>
      </c>
      <c r="V128" s="171">
        <v>0</v>
      </c>
      <c r="W128" s="125">
        <f>1.05*25</f>
        <v>26.25</v>
      </c>
      <c r="X128" s="172">
        <f t="shared" si="13"/>
        <v>3.904</v>
      </c>
      <c r="Y128" s="218">
        <f>MIN(X128:X130)</f>
        <v>3.904</v>
      </c>
      <c r="Z128" s="209" t="str">
        <f>IF(Y128&lt;0,"unavailable","available")</f>
        <v>available</v>
      </c>
    </row>
    <row r="129" spans="1:26" s="1" customFormat="1" ht="12.75">
      <c r="A129" s="206"/>
      <c r="B129" s="40" t="s">
        <v>86</v>
      </c>
      <c r="C129" s="57" t="s">
        <v>0</v>
      </c>
      <c r="D129" s="150">
        <v>4.35</v>
      </c>
      <c r="E129" s="56">
        <v>0</v>
      </c>
      <c r="F129" s="12">
        <v>120</v>
      </c>
      <c r="G129" s="105">
        <v>4.35</v>
      </c>
      <c r="H129" s="105">
        <v>0</v>
      </c>
      <c r="I129" s="41">
        <v>26.25</v>
      </c>
      <c r="J129" s="41">
        <v>21.9</v>
      </c>
      <c r="K129" s="213"/>
      <c r="L129" s="216"/>
      <c r="M129" s="14"/>
      <c r="N129" s="206"/>
      <c r="O129" s="42" t="s">
        <v>86</v>
      </c>
      <c r="P129" s="173" t="s">
        <v>0</v>
      </c>
      <c r="Q129" s="174">
        <v>0</v>
      </c>
      <c r="R129" s="169">
        <f>Q129+'[1]Костромаэнерго'!D129</f>
        <v>4.35</v>
      </c>
      <c r="S129" s="169">
        <v>0</v>
      </c>
      <c r="T129" s="121">
        <v>120</v>
      </c>
      <c r="U129" s="123">
        <f t="shared" si="12"/>
        <v>4.35</v>
      </c>
      <c r="V129" s="171">
        <v>0</v>
      </c>
      <c r="W129" s="125">
        <f>1.05*25</f>
        <v>26.25</v>
      </c>
      <c r="X129" s="172">
        <f t="shared" si="13"/>
        <v>21.9</v>
      </c>
      <c r="Y129" s="219"/>
      <c r="Z129" s="210"/>
    </row>
    <row r="130" spans="1:26" s="1" customFormat="1" ht="12.75">
      <c r="A130" s="207"/>
      <c r="B130" s="40" t="s">
        <v>87</v>
      </c>
      <c r="C130" s="57" t="s">
        <v>0</v>
      </c>
      <c r="D130" s="150">
        <v>9.63</v>
      </c>
      <c r="E130" s="56">
        <v>0</v>
      </c>
      <c r="F130" s="12">
        <v>120</v>
      </c>
      <c r="G130" s="105">
        <v>9.63</v>
      </c>
      <c r="H130" s="105">
        <v>0</v>
      </c>
      <c r="I130" s="41">
        <v>26.25</v>
      </c>
      <c r="J130" s="41">
        <v>16.619999999999997</v>
      </c>
      <c r="K130" s="214"/>
      <c r="L130" s="217"/>
      <c r="M130" s="14"/>
      <c r="N130" s="207"/>
      <c r="O130" s="42" t="s">
        <v>87</v>
      </c>
      <c r="P130" s="173" t="s">
        <v>0</v>
      </c>
      <c r="Q130" s="176">
        <v>8.366</v>
      </c>
      <c r="R130" s="169">
        <f>Q130+'[1]Костромаэнерго'!D130</f>
        <v>17.996000000000002</v>
      </c>
      <c r="S130" s="169">
        <v>0</v>
      </c>
      <c r="T130" s="121">
        <v>120</v>
      </c>
      <c r="U130" s="123">
        <f t="shared" si="12"/>
        <v>17.996000000000002</v>
      </c>
      <c r="V130" s="171">
        <v>0</v>
      </c>
      <c r="W130" s="125">
        <f>1.05*25</f>
        <v>26.25</v>
      </c>
      <c r="X130" s="172">
        <f t="shared" si="13"/>
        <v>8.253999999999998</v>
      </c>
      <c r="Y130" s="220"/>
      <c r="Z130" s="211"/>
    </row>
    <row r="131" spans="1:27" s="1" customFormat="1" ht="38.25" customHeight="1">
      <c r="A131" s="44">
        <v>98</v>
      </c>
      <c r="B131" s="58" t="s">
        <v>153</v>
      </c>
      <c r="C131" s="57" t="s">
        <v>0</v>
      </c>
      <c r="D131" s="39">
        <v>8.91</v>
      </c>
      <c r="E131" s="56">
        <v>0.02</v>
      </c>
      <c r="F131" s="12">
        <v>120</v>
      </c>
      <c r="G131" s="105">
        <v>8.89</v>
      </c>
      <c r="H131" s="105">
        <v>0</v>
      </c>
      <c r="I131" s="41">
        <v>26.25</v>
      </c>
      <c r="J131" s="41">
        <v>17.36</v>
      </c>
      <c r="K131" s="103">
        <v>17.36</v>
      </c>
      <c r="L131" s="105" t="s">
        <v>225</v>
      </c>
      <c r="M131" s="14"/>
      <c r="N131" s="44">
        <v>98</v>
      </c>
      <c r="O131" s="58" t="s">
        <v>153</v>
      </c>
      <c r="P131" s="133" t="s">
        <v>0</v>
      </c>
      <c r="Q131" s="134">
        <v>2.973</v>
      </c>
      <c r="R131" s="169">
        <f>Q131+'[1]Костромаэнерго'!D131</f>
        <v>11.883</v>
      </c>
      <c r="S131" s="169">
        <v>0.02</v>
      </c>
      <c r="T131" s="121">
        <v>120</v>
      </c>
      <c r="U131" s="123">
        <f t="shared" si="12"/>
        <v>11.863</v>
      </c>
      <c r="V131" s="171">
        <v>0</v>
      </c>
      <c r="W131" s="125">
        <f>1.05*25</f>
        <v>26.25</v>
      </c>
      <c r="X131" s="172">
        <f t="shared" si="13"/>
        <v>14.387</v>
      </c>
      <c r="Y131" s="118">
        <f aca="true" t="shared" si="17" ref="Y131:Y137">X131</f>
        <v>14.387</v>
      </c>
      <c r="Z131" s="136" t="str">
        <f aca="true" t="shared" si="18" ref="Z131:Z141">IF(Y131&lt;0,"unavailable","available")</f>
        <v>available</v>
      </c>
      <c r="AA131" s="4" t="s">
        <v>223</v>
      </c>
    </row>
    <row r="132" spans="1:26" s="1" customFormat="1" ht="24">
      <c r="A132" s="26">
        <v>99</v>
      </c>
      <c r="B132" s="58" t="s">
        <v>154</v>
      </c>
      <c r="C132" s="57" t="s">
        <v>2</v>
      </c>
      <c r="D132" s="39">
        <v>10.38</v>
      </c>
      <c r="E132" s="56">
        <v>0</v>
      </c>
      <c r="F132" s="12">
        <v>0</v>
      </c>
      <c r="G132" s="105">
        <v>10.38</v>
      </c>
      <c r="H132" s="105">
        <v>0</v>
      </c>
      <c r="I132" s="41">
        <v>10.5</v>
      </c>
      <c r="J132" s="41">
        <v>0.11999999999999922</v>
      </c>
      <c r="K132" s="103">
        <v>0.11999999999999922</v>
      </c>
      <c r="L132" s="113" t="s">
        <v>225</v>
      </c>
      <c r="M132" s="14"/>
      <c r="N132" s="63">
        <v>99</v>
      </c>
      <c r="O132" s="64" t="s">
        <v>154</v>
      </c>
      <c r="P132" s="179" t="s">
        <v>2</v>
      </c>
      <c r="Q132" s="143">
        <v>0.792</v>
      </c>
      <c r="R132" s="180">
        <f>Q132+'[1]Костромаэнерго'!D132</f>
        <v>11.172</v>
      </c>
      <c r="S132" s="180">
        <v>0</v>
      </c>
      <c r="T132" s="140">
        <v>0</v>
      </c>
      <c r="U132" s="161">
        <f t="shared" si="12"/>
        <v>11.172</v>
      </c>
      <c r="V132" s="181">
        <v>0</v>
      </c>
      <c r="W132" s="142">
        <v>10.5</v>
      </c>
      <c r="X132" s="182">
        <f t="shared" si="13"/>
        <v>-0.6720000000000006</v>
      </c>
      <c r="Y132" s="141">
        <f t="shared" si="17"/>
        <v>-0.6720000000000006</v>
      </c>
      <c r="Z132" s="148" t="str">
        <f t="shared" si="18"/>
        <v>unavailable</v>
      </c>
    </row>
    <row r="133" spans="1:26" s="1" customFormat="1" ht="24">
      <c r="A133" s="26">
        <v>100</v>
      </c>
      <c r="B133" s="58" t="s">
        <v>155</v>
      </c>
      <c r="C133" s="57" t="s">
        <v>16</v>
      </c>
      <c r="D133" s="39">
        <v>19.24</v>
      </c>
      <c r="E133" s="56">
        <v>0</v>
      </c>
      <c r="F133" s="12">
        <v>0</v>
      </c>
      <c r="G133" s="105">
        <v>19.24</v>
      </c>
      <c r="H133" s="105">
        <v>0</v>
      </c>
      <c r="I133" s="41">
        <v>21</v>
      </c>
      <c r="J133" s="41">
        <v>1.7600000000000016</v>
      </c>
      <c r="K133" s="103">
        <v>1.7600000000000016</v>
      </c>
      <c r="L133" s="112" t="s">
        <v>225</v>
      </c>
      <c r="M133" s="14"/>
      <c r="N133" s="63">
        <v>100</v>
      </c>
      <c r="O133" s="64" t="s">
        <v>155</v>
      </c>
      <c r="P133" s="179" t="s">
        <v>16</v>
      </c>
      <c r="Q133" s="143">
        <v>1.801</v>
      </c>
      <c r="R133" s="180">
        <f>Q133+'[1]Костромаэнерго'!D133</f>
        <v>21.040999999999997</v>
      </c>
      <c r="S133" s="180">
        <v>0</v>
      </c>
      <c r="T133" s="140">
        <v>0</v>
      </c>
      <c r="U133" s="161">
        <f t="shared" si="12"/>
        <v>21.040999999999997</v>
      </c>
      <c r="V133" s="181">
        <v>0</v>
      </c>
      <c r="W133" s="142">
        <f>1.05*20</f>
        <v>21</v>
      </c>
      <c r="X133" s="182">
        <f t="shared" si="13"/>
        <v>-0.04099999999999682</v>
      </c>
      <c r="Y133" s="141">
        <f t="shared" si="17"/>
        <v>-0.04099999999999682</v>
      </c>
      <c r="Z133" s="144" t="str">
        <f t="shared" si="18"/>
        <v>unavailable</v>
      </c>
    </row>
    <row r="134" spans="1:26" s="1" customFormat="1" ht="24">
      <c r="A134" s="26">
        <v>101</v>
      </c>
      <c r="B134" s="58" t="s">
        <v>156</v>
      </c>
      <c r="C134" s="57" t="s">
        <v>1</v>
      </c>
      <c r="D134" s="39">
        <v>13.83</v>
      </c>
      <c r="E134" s="56">
        <v>0</v>
      </c>
      <c r="F134" s="12">
        <v>0</v>
      </c>
      <c r="G134" s="105">
        <v>13.83</v>
      </c>
      <c r="H134" s="105">
        <v>0</v>
      </c>
      <c r="I134" s="41">
        <v>42</v>
      </c>
      <c r="J134" s="41">
        <v>28.17</v>
      </c>
      <c r="K134" s="103">
        <v>28.17</v>
      </c>
      <c r="L134" s="112" t="s">
        <v>225</v>
      </c>
      <c r="M134" s="14"/>
      <c r="N134" s="26">
        <v>101</v>
      </c>
      <c r="O134" s="60" t="s">
        <v>156</v>
      </c>
      <c r="P134" s="173" t="s">
        <v>1</v>
      </c>
      <c r="Q134" s="134">
        <v>1.978</v>
      </c>
      <c r="R134" s="169">
        <f>Q134+'[1]Костромаэнерго'!D134</f>
        <v>15.808</v>
      </c>
      <c r="S134" s="169">
        <v>0</v>
      </c>
      <c r="T134" s="121">
        <v>0</v>
      </c>
      <c r="U134" s="123">
        <f t="shared" si="12"/>
        <v>15.808</v>
      </c>
      <c r="V134" s="171">
        <v>0</v>
      </c>
      <c r="W134" s="125">
        <f>1.05*40</f>
        <v>42</v>
      </c>
      <c r="X134" s="172">
        <f t="shared" si="13"/>
        <v>26.192</v>
      </c>
      <c r="Y134" s="118">
        <f t="shared" si="17"/>
        <v>26.192</v>
      </c>
      <c r="Z134" s="135" t="str">
        <f t="shared" si="18"/>
        <v>available</v>
      </c>
    </row>
    <row r="135" spans="1:26" s="1" customFormat="1" ht="24">
      <c r="A135" s="38">
        <v>102</v>
      </c>
      <c r="B135" s="58" t="s">
        <v>157</v>
      </c>
      <c r="C135" s="57" t="s">
        <v>0</v>
      </c>
      <c r="D135" s="39">
        <v>16.44</v>
      </c>
      <c r="E135" s="56">
        <v>0</v>
      </c>
      <c r="F135" s="12">
        <v>0</v>
      </c>
      <c r="G135" s="105">
        <v>16.44</v>
      </c>
      <c r="H135" s="105">
        <v>0</v>
      </c>
      <c r="I135" s="41">
        <v>26.25</v>
      </c>
      <c r="J135" s="41">
        <v>9.809999999999999</v>
      </c>
      <c r="K135" s="104">
        <v>9.809999999999999</v>
      </c>
      <c r="L135" s="112" t="s">
        <v>225</v>
      </c>
      <c r="M135" s="14"/>
      <c r="N135" s="38">
        <v>102</v>
      </c>
      <c r="O135" s="60" t="s">
        <v>157</v>
      </c>
      <c r="P135" s="173" t="s">
        <v>0</v>
      </c>
      <c r="Q135" s="134">
        <v>7.435</v>
      </c>
      <c r="R135" s="169">
        <f>Q135+'[1]Костромаэнерго'!D135</f>
        <v>23.875</v>
      </c>
      <c r="S135" s="169">
        <v>0</v>
      </c>
      <c r="T135" s="121">
        <v>0</v>
      </c>
      <c r="U135" s="123">
        <f t="shared" si="12"/>
        <v>23.875</v>
      </c>
      <c r="V135" s="171">
        <v>0</v>
      </c>
      <c r="W135" s="125">
        <f>1.05*25</f>
        <v>26.25</v>
      </c>
      <c r="X135" s="172">
        <f t="shared" si="13"/>
        <v>2.375</v>
      </c>
      <c r="Y135" s="118">
        <f t="shared" si="17"/>
        <v>2.375</v>
      </c>
      <c r="Z135" s="135" t="str">
        <f t="shared" si="18"/>
        <v>available</v>
      </c>
    </row>
    <row r="136" spans="1:27" s="1" customFormat="1" ht="24">
      <c r="A136" s="26">
        <v>103</v>
      </c>
      <c r="B136" s="58" t="s">
        <v>158</v>
      </c>
      <c r="C136" s="57" t="s">
        <v>14</v>
      </c>
      <c r="D136" s="39">
        <v>1.99</v>
      </c>
      <c r="E136" s="56">
        <v>1.2</v>
      </c>
      <c r="F136" s="12">
        <v>120</v>
      </c>
      <c r="G136" s="105">
        <v>0.79</v>
      </c>
      <c r="H136" s="105">
        <v>0</v>
      </c>
      <c r="I136" s="41">
        <v>6.615</v>
      </c>
      <c r="J136" s="41">
        <v>5.825</v>
      </c>
      <c r="K136" s="103">
        <v>5.825</v>
      </c>
      <c r="L136" s="112" t="s">
        <v>225</v>
      </c>
      <c r="M136" s="14"/>
      <c r="N136" s="26">
        <v>103</v>
      </c>
      <c r="O136" s="60" t="s">
        <v>158</v>
      </c>
      <c r="P136" s="173" t="s">
        <v>14</v>
      </c>
      <c r="Q136" s="134">
        <v>0.15</v>
      </c>
      <c r="R136" s="169">
        <f>Q136+'[1]Костромаэнерго'!D136</f>
        <v>2.14</v>
      </c>
      <c r="S136" s="169">
        <v>1.2</v>
      </c>
      <c r="T136" s="121">
        <v>120</v>
      </c>
      <c r="U136" s="123">
        <f t="shared" si="12"/>
        <v>0.9400000000000002</v>
      </c>
      <c r="V136" s="171">
        <v>0</v>
      </c>
      <c r="W136" s="125">
        <f>1.05*6.3</f>
        <v>6.615</v>
      </c>
      <c r="X136" s="172">
        <f t="shared" si="13"/>
        <v>5.675</v>
      </c>
      <c r="Y136" s="118">
        <f t="shared" si="17"/>
        <v>5.675</v>
      </c>
      <c r="Z136" s="135" t="str">
        <f t="shared" si="18"/>
        <v>available</v>
      </c>
      <c r="AA136" s="3"/>
    </row>
    <row r="137" spans="1:26" s="1" customFormat="1" ht="24">
      <c r="A137" s="26">
        <v>104</v>
      </c>
      <c r="B137" s="58" t="s">
        <v>159</v>
      </c>
      <c r="C137" s="57" t="s">
        <v>5</v>
      </c>
      <c r="D137" s="39">
        <v>1.29</v>
      </c>
      <c r="E137" s="56">
        <v>0.76</v>
      </c>
      <c r="F137" s="12">
        <v>120</v>
      </c>
      <c r="G137" s="105">
        <v>0.53</v>
      </c>
      <c r="H137" s="105">
        <v>0</v>
      </c>
      <c r="I137" s="41">
        <v>4.2</v>
      </c>
      <c r="J137" s="41">
        <v>3.67</v>
      </c>
      <c r="K137" s="103">
        <v>3.67</v>
      </c>
      <c r="L137" s="112" t="s">
        <v>225</v>
      </c>
      <c r="M137" s="14"/>
      <c r="N137" s="26">
        <v>104</v>
      </c>
      <c r="O137" s="60" t="s">
        <v>159</v>
      </c>
      <c r="P137" s="173" t="s">
        <v>5</v>
      </c>
      <c r="Q137" s="134">
        <v>0.645</v>
      </c>
      <c r="R137" s="169">
        <f>Q137+'[1]Костромаэнерго'!D137</f>
        <v>1.935</v>
      </c>
      <c r="S137" s="175">
        <v>0.76</v>
      </c>
      <c r="T137" s="121">
        <v>120</v>
      </c>
      <c r="U137" s="123">
        <f t="shared" si="12"/>
        <v>1.175</v>
      </c>
      <c r="V137" s="171">
        <v>0</v>
      </c>
      <c r="W137" s="125">
        <f>1.05*4</f>
        <v>4.2</v>
      </c>
      <c r="X137" s="172">
        <f t="shared" si="13"/>
        <v>3.0250000000000004</v>
      </c>
      <c r="Y137" s="118">
        <f t="shared" si="17"/>
        <v>3.0250000000000004</v>
      </c>
      <c r="Z137" s="135" t="str">
        <f t="shared" si="18"/>
        <v>available</v>
      </c>
    </row>
    <row r="138" spans="1:26" s="1" customFormat="1" ht="24">
      <c r="A138" s="63">
        <v>105</v>
      </c>
      <c r="B138" s="74" t="s">
        <v>160</v>
      </c>
      <c r="C138" s="75" t="s">
        <v>17</v>
      </c>
      <c r="D138" s="65">
        <v>22.36</v>
      </c>
      <c r="E138" s="66">
        <v>0</v>
      </c>
      <c r="F138" s="35">
        <v>0</v>
      </c>
      <c r="G138" s="110">
        <v>22.36</v>
      </c>
      <c r="H138" s="111">
        <v>0</v>
      </c>
      <c r="I138" s="67">
        <v>17.115000000000002</v>
      </c>
      <c r="J138" s="67">
        <v>-5.244999999999997</v>
      </c>
      <c r="K138" s="81">
        <v>-5.244999999999997</v>
      </c>
      <c r="L138" s="114" t="s">
        <v>224</v>
      </c>
      <c r="M138" s="14"/>
      <c r="N138" s="63">
        <v>105</v>
      </c>
      <c r="O138" s="64" t="s">
        <v>160</v>
      </c>
      <c r="P138" s="179" t="s">
        <v>17</v>
      </c>
      <c r="Q138" s="143">
        <v>0.959</v>
      </c>
      <c r="R138" s="180">
        <f>Q138+'[1]Костромаэнерго'!D138</f>
        <v>23.319</v>
      </c>
      <c r="S138" s="180">
        <v>0</v>
      </c>
      <c r="T138" s="140">
        <v>0</v>
      </c>
      <c r="U138" s="161">
        <f aca="true" t="shared" si="19" ref="U138:U201">R138-S138</f>
        <v>23.319</v>
      </c>
      <c r="V138" s="181">
        <v>0</v>
      </c>
      <c r="W138" s="142">
        <f>1.05*(10+6.3)</f>
        <v>17.115000000000002</v>
      </c>
      <c r="X138" s="182">
        <f aca="true" t="shared" si="20" ref="X138:X201">W138-V138-U138</f>
        <v>-6.203999999999997</v>
      </c>
      <c r="Y138" s="141">
        <f>X138</f>
        <v>-6.203999999999997</v>
      </c>
      <c r="Z138" s="144" t="str">
        <f t="shared" si="18"/>
        <v>unavailable</v>
      </c>
    </row>
    <row r="139" spans="1:27" s="1" customFormat="1" ht="24">
      <c r="A139" s="26">
        <v>106</v>
      </c>
      <c r="B139" s="58" t="s">
        <v>161</v>
      </c>
      <c r="C139" s="57" t="s">
        <v>14</v>
      </c>
      <c r="D139" s="39">
        <v>3.46</v>
      </c>
      <c r="E139" s="56">
        <v>0</v>
      </c>
      <c r="F139" s="12">
        <v>0</v>
      </c>
      <c r="G139" s="105">
        <v>3.46</v>
      </c>
      <c r="H139" s="105">
        <v>0</v>
      </c>
      <c r="I139" s="41">
        <v>6.615</v>
      </c>
      <c r="J139" s="41">
        <v>3.1550000000000002</v>
      </c>
      <c r="K139" s="103">
        <v>3.1550000000000002</v>
      </c>
      <c r="L139" s="112" t="s">
        <v>225</v>
      </c>
      <c r="M139" s="14"/>
      <c r="N139" s="26">
        <v>106</v>
      </c>
      <c r="O139" s="60" t="s">
        <v>161</v>
      </c>
      <c r="P139" s="173" t="s">
        <v>14</v>
      </c>
      <c r="Q139" s="134">
        <v>0.891</v>
      </c>
      <c r="R139" s="169">
        <f>Q139+'[1]Костромаэнерго'!D139</f>
        <v>4.351</v>
      </c>
      <c r="S139" s="169">
        <v>0</v>
      </c>
      <c r="T139" s="121">
        <v>0</v>
      </c>
      <c r="U139" s="123">
        <f t="shared" si="19"/>
        <v>4.351</v>
      </c>
      <c r="V139" s="171">
        <v>0</v>
      </c>
      <c r="W139" s="125">
        <f>1.05*6.3</f>
        <v>6.615</v>
      </c>
      <c r="X139" s="172">
        <f t="shared" si="20"/>
        <v>2.2640000000000002</v>
      </c>
      <c r="Y139" s="118">
        <f>X139</f>
        <v>2.2640000000000002</v>
      </c>
      <c r="Z139" s="135" t="str">
        <f t="shared" si="18"/>
        <v>available</v>
      </c>
      <c r="AA139" s="3"/>
    </row>
    <row r="140" spans="1:27" s="1" customFormat="1" ht="24">
      <c r="A140" s="26">
        <v>107</v>
      </c>
      <c r="B140" s="58" t="s">
        <v>162</v>
      </c>
      <c r="C140" s="57" t="s">
        <v>4</v>
      </c>
      <c r="D140" s="39">
        <v>1.73</v>
      </c>
      <c r="E140" s="56">
        <v>0.85</v>
      </c>
      <c r="F140" s="12">
        <v>120</v>
      </c>
      <c r="G140" s="105">
        <v>0.88</v>
      </c>
      <c r="H140" s="105">
        <v>0</v>
      </c>
      <c r="I140" s="41">
        <v>2.625</v>
      </c>
      <c r="J140" s="41">
        <v>1.745</v>
      </c>
      <c r="K140" s="103">
        <v>1.745</v>
      </c>
      <c r="L140" s="112" t="s">
        <v>225</v>
      </c>
      <c r="M140" s="14"/>
      <c r="N140" s="26">
        <v>107</v>
      </c>
      <c r="O140" s="60" t="s">
        <v>162</v>
      </c>
      <c r="P140" s="173" t="s">
        <v>4</v>
      </c>
      <c r="Q140" s="134">
        <v>0.429</v>
      </c>
      <c r="R140" s="169">
        <f>Q140+'[1]Костромаэнерго'!D140</f>
        <v>2.159</v>
      </c>
      <c r="S140" s="169">
        <v>0.85</v>
      </c>
      <c r="T140" s="121">
        <v>120</v>
      </c>
      <c r="U140" s="123">
        <f t="shared" si="19"/>
        <v>1.3089999999999997</v>
      </c>
      <c r="V140" s="171">
        <v>0</v>
      </c>
      <c r="W140" s="125">
        <f>1.05*2.5</f>
        <v>2.625</v>
      </c>
      <c r="X140" s="172">
        <f t="shared" si="20"/>
        <v>1.3160000000000003</v>
      </c>
      <c r="Y140" s="118">
        <f>X140</f>
        <v>1.3160000000000003</v>
      </c>
      <c r="Z140" s="135" t="str">
        <f t="shared" si="18"/>
        <v>available</v>
      </c>
      <c r="AA140" s="3"/>
    </row>
    <row r="141" spans="1:26" s="1" customFormat="1" ht="24">
      <c r="A141" s="205">
        <v>108</v>
      </c>
      <c r="B141" s="58" t="s">
        <v>163</v>
      </c>
      <c r="C141" s="57" t="s">
        <v>11</v>
      </c>
      <c r="D141" s="39">
        <v>7.53</v>
      </c>
      <c r="E141" s="59">
        <v>1.44</v>
      </c>
      <c r="F141" s="12">
        <v>120</v>
      </c>
      <c r="G141" s="108">
        <v>6.09</v>
      </c>
      <c r="H141" s="105">
        <v>0</v>
      </c>
      <c r="I141" s="41">
        <v>16.8</v>
      </c>
      <c r="J141" s="41">
        <v>10.71</v>
      </c>
      <c r="K141" s="212">
        <v>10.71</v>
      </c>
      <c r="L141" s="215" t="s">
        <v>225</v>
      </c>
      <c r="M141" s="14"/>
      <c r="N141" s="224">
        <v>108</v>
      </c>
      <c r="O141" s="64" t="s">
        <v>163</v>
      </c>
      <c r="P141" s="179" t="s">
        <v>11</v>
      </c>
      <c r="Q141" s="187">
        <v>11.047</v>
      </c>
      <c r="R141" s="180">
        <f>Q141+'[1]Костромаэнерго'!D141</f>
        <v>18.577</v>
      </c>
      <c r="S141" s="188">
        <f>S143+S142</f>
        <v>1.44</v>
      </c>
      <c r="T141" s="140">
        <v>120</v>
      </c>
      <c r="U141" s="161">
        <f t="shared" si="19"/>
        <v>17.137</v>
      </c>
      <c r="V141" s="181">
        <v>0</v>
      </c>
      <c r="W141" s="142">
        <f>1.05*16</f>
        <v>16.8</v>
      </c>
      <c r="X141" s="182">
        <f t="shared" si="20"/>
        <v>-0.33699999999999974</v>
      </c>
      <c r="Y141" s="227">
        <f>MIN(X141:X143)</f>
        <v>-0.33699999999999974</v>
      </c>
      <c r="Z141" s="228" t="str">
        <f t="shared" si="18"/>
        <v>unavailable</v>
      </c>
    </row>
    <row r="142" spans="1:26" s="1" customFormat="1" ht="12.75">
      <c r="A142" s="206"/>
      <c r="B142" s="40" t="s">
        <v>86</v>
      </c>
      <c r="C142" s="57" t="s">
        <v>11</v>
      </c>
      <c r="D142" s="150">
        <v>0.62</v>
      </c>
      <c r="E142" s="56">
        <v>0</v>
      </c>
      <c r="F142" s="12">
        <v>120</v>
      </c>
      <c r="G142" s="107">
        <v>0.62</v>
      </c>
      <c r="H142" s="105">
        <v>0</v>
      </c>
      <c r="I142" s="41">
        <v>16.8</v>
      </c>
      <c r="J142" s="41">
        <v>16.18</v>
      </c>
      <c r="K142" s="213"/>
      <c r="L142" s="216"/>
      <c r="M142" s="14"/>
      <c r="N142" s="225"/>
      <c r="O142" s="79" t="s">
        <v>86</v>
      </c>
      <c r="P142" s="179" t="s">
        <v>11</v>
      </c>
      <c r="Q142" s="187">
        <v>0</v>
      </c>
      <c r="R142" s="180">
        <f>Q142+'[1]Костромаэнерго'!D142</f>
        <v>0.62</v>
      </c>
      <c r="S142" s="180">
        <v>0</v>
      </c>
      <c r="T142" s="140">
        <v>120</v>
      </c>
      <c r="U142" s="161">
        <f t="shared" si="19"/>
        <v>0.62</v>
      </c>
      <c r="V142" s="181">
        <v>0</v>
      </c>
      <c r="W142" s="142">
        <f>1.05*16</f>
        <v>16.8</v>
      </c>
      <c r="X142" s="182">
        <f t="shared" si="20"/>
        <v>16.18</v>
      </c>
      <c r="Y142" s="227"/>
      <c r="Z142" s="229"/>
    </row>
    <row r="143" spans="1:26" s="1" customFormat="1" ht="12.75">
      <c r="A143" s="207"/>
      <c r="B143" s="40" t="s">
        <v>87</v>
      </c>
      <c r="C143" s="57" t="s">
        <v>11</v>
      </c>
      <c r="D143" s="150">
        <v>6.91</v>
      </c>
      <c r="E143" s="56">
        <v>1.44</v>
      </c>
      <c r="F143" s="12">
        <v>120</v>
      </c>
      <c r="G143" s="107">
        <v>5.470000000000001</v>
      </c>
      <c r="H143" s="105">
        <v>0</v>
      </c>
      <c r="I143" s="41">
        <v>16.8</v>
      </c>
      <c r="J143" s="41">
        <v>11.33</v>
      </c>
      <c r="K143" s="214"/>
      <c r="L143" s="217"/>
      <c r="M143" s="14"/>
      <c r="N143" s="226"/>
      <c r="O143" s="79" t="s">
        <v>87</v>
      </c>
      <c r="P143" s="179" t="s">
        <v>11</v>
      </c>
      <c r="Q143" s="187">
        <v>11.047</v>
      </c>
      <c r="R143" s="180">
        <f>Q143+'[1]Костромаэнерго'!D143</f>
        <v>17.957</v>
      </c>
      <c r="S143" s="180">
        <v>1.44</v>
      </c>
      <c r="T143" s="140">
        <v>120</v>
      </c>
      <c r="U143" s="161">
        <f t="shared" si="19"/>
        <v>16.517</v>
      </c>
      <c r="V143" s="181">
        <v>0</v>
      </c>
      <c r="W143" s="142">
        <f>1.05*16</f>
        <v>16.8</v>
      </c>
      <c r="X143" s="182">
        <f t="shared" si="20"/>
        <v>0.28300000000000125</v>
      </c>
      <c r="Y143" s="227"/>
      <c r="Z143" s="230"/>
    </row>
    <row r="144" spans="1:26" s="1" customFormat="1" ht="27.75" customHeight="1">
      <c r="A144" s="205">
        <v>109</v>
      </c>
      <c r="B144" s="58" t="s">
        <v>164</v>
      </c>
      <c r="C144" s="57" t="s">
        <v>15</v>
      </c>
      <c r="D144" s="150">
        <v>6.48</v>
      </c>
      <c r="E144" s="59">
        <v>0</v>
      </c>
      <c r="F144" s="12">
        <v>0</v>
      </c>
      <c r="G144" s="107">
        <v>6.48</v>
      </c>
      <c r="H144" s="105">
        <v>0</v>
      </c>
      <c r="I144" s="41">
        <v>10.5</v>
      </c>
      <c r="J144" s="41">
        <v>4.02</v>
      </c>
      <c r="K144" s="212">
        <v>4.02</v>
      </c>
      <c r="L144" s="215" t="s">
        <v>225</v>
      </c>
      <c r="M144" s="14"/>
      <c r="N144" s="205">
        <v>109</v>
      </c>
      <c r="O144" s="60" t="s">
        <v>164</v>
      </c>
      <c r="P144" s="173" t="s">
        <v>15</v>
      </c>
      <c r="Q144" s="176">
        <v>2.084</v>
      </c>
      <c r="R144" s="169">
        <f>Q144+'[1]Костромаэнерго'!D144</f>
        <v>8.564</v>
      </c>
      <c r="S144" s="178">
        <f>S146+S145</f>
        <v>0</v>
      </c>
      <c r="T144" s="121">
        <v>0</v>
      </c>
      <c r="U144" s="123">
        <f t="shared" si="19"/>
        <v>8.564</v>
      </c>
      <c r="V144" s="171">
        <v>0</v>
      </c>
      <c r="W144" s="125">
        <f>1.05*10</f>
        <v>10.5</v>
      </c>
      <c r="X144" s="172">
        <f t="shared" si="20"/>
        <v>1.936</v>
      </c>
      <c r="Y144" s="208">
        <f>MIN(X144:X146)</f>
        <v>1.936</v>
      </c>
      <c r="Z144" s="210" t="str">
        <f>IF(Y144&lt;0,"unavailable","available")</f>
        <v>available</v>
      </c>
    </row>
    <row r="145" spans="1:26" s="1" customFormat="1" ht="12.75">
      <c r="A145" s="206"/>
      <c r="B145" s="40" t="s">
        <v>86</v>
      </c>
      <c r="C145" s="57" t="s">
        <v>15</v>
      </c>
      <c r="D145" s="150">
        <v>0.62</v>
      </c>
      <c r="E145" s="56">
        <v>0</v>
      </c>
      <c r="F145" s="12">
        <v>0</v>
      </c>
      <c r="G145" s="107">
        <v>0.62</v>
      </c>
      <c r="H145" s="105">
        <v>0</v>
      </c>
      <c r="I145" s="41">
        <v>10.5</v>
      </c>
      <c r="J145" s="41">
        <v>9.88</v>
      </c>
      <c r="K145" s="213"/>
      <c r="L145" s="216"/>
      <c r="M145" s="14"/>
      <c r="N145" s="206"/>
      <c r="O145" s="42" t="s">
        <v>86</v>
      </c>
      <c r="P145" s="173" t="s">
        <v>15</v>
      </c>
      <c r="Q145" s="174">
        <v>0</v>
      </c>
      <c r="R145" s="169">
        <f>Q145+'[1]Костромаэнерго'!D145</f>
        <v>0.62</v>
      </c>
      <c r="S145" s="169">
        <v>0</v>
      </c>
      <c r="T145" s="121">
        <v>0</v>
      </c>
      <c r="U145" s="123">
        <f t="shared" si="19"/>
        <v>0.62</v>
      </c>
      <c r="V145" s="171">
        <v>0</v>
      </c>
      <c r="W145" s="125">
        <f>1.05*10</f>
        <v>10.5</v>
      </c>
      <c r="X145" s="172">
        <f t="shared" si="20"/>
        <v>9.88</v>
      </c>
      <c r="Y145" s="208"/>
      <c r="Z145" s="210"/>
    </row>
    <row r="146" spans="1:26" s="1" customFormat="1" ht="12.75">
      <c r="A146" s="207"/>
      <c r="B146" s="40" t="s">
        <v>87</v>
      </c>
      <c r="C146" s="57" t="s">
        <v>15</v>
      </c>
      <c r="D146" s="150">
        <v>5.86</v>
      </c>
      <c r="E146" s="56">
        <v>0</v>
      </c>
      <c r="F146" s="12">
        <v>0</v>
      </c>
      <c r="G146" s="107">
        <v>5.86</v>
      </c>
      <c r="H146" s="105">
        <v>0</v>
      </c>
      <c r="I146" s="41">
        <v>10.5</v>
      </c>
      <c r="J146" s="41">
        <v>4.64</v>
      </c>
      <c r="K146" s="214"/>
      <c r="L146" s="217"/>
      <c r="M146" s="14"/>
      <c r="N146" s="207"/>
      <c r="O146" s="42" t="s">
        <v>87</v>
      </c>
      <c r="P146" s="173" t="s">
        <v>15</v>
      </c>
      <c r="Q146" s="176">
        <v>2.084</v>
      </c>
      <c r="R146" s="169">
        <f>Q146+'[1]Костромаэнерго'!D146</f>
        <v>7.944000000000001</v>
      </c>
      <c r="S146" s="169">
        <v>0</v>
      </c>
      <c r="T146" s="121">
        <v>0</v>
      </c>
      <c r="U146" s="123">
        <f t="shared" si="19"/>
        <v>7.944000000000001</v>
      </c>
      <c r="V146" s="171">
        <v>0</v>
      </c>
      <c r="W146" s="125">
        <f>1.05*10</f>
        <v>10.5</v>
      </c>
      <c r="X146" s="172">
        <f t="shared" si="20"/>
        <v>2.555999999999999</v>
      </c>
      <c r="Y146" s="208"/>
      <c r="Z146" s="210"/>
    </row>
    <row r="147" spans="1:26" s="1" customFormat="1" ht="24">
      <c r="A147" s="26">
        <v>110</v>
      </c>
      <c r="B147" s="58" t="s">
        <v>165</v>
      </c>
      <c r="C147" s="57" t="s">
        <v>18</v>
      </c>
      <c r="D147" s="39">
        <v>0.76</v>
      </c>
      <c r="E147" s="56">
        <v>0.88</v>
      </c>
      <c r="F147" s="12">
        <v>120</v>
      </c>
      <c r="G147" s="107">
        <v>-0.12</v>
      </c>
      <c r="H147" s="105">
        <v>0</v>
      </c>
      <c r="I147" s="41">
        <v>2.625</v>
      </c>
      <c r="J147" s="41">
        <v>2.745</v>
      </c>
      <c r="K147" s="103">
        <v>2.745</v>
      </c>
      <c r="L147" s="112" t="s">
        <v>225</v>
      </c>
      <c r="M147" s="14"/>
      <c r="N147" s="26">
        <v>110</v>
      </c>
      <c r="O147" s="60" t="s">
        <v>165</v>
      </c>
      <c r="P147" s="173" t="s">
        <v>18</v>
      </c>
      <c r="Q147" s="134">
        <v>0.676</v>
      </c>
      <c r="R147" s="169">
        <f>Q147+'[1]Костромаэнерго'!D147</f>
        <v>1.436</v>
      </c>
      <c r="S147" s="169">
        <v>0.88</v>
      </c>
      <c r="T147" s="121">
        <v>120</v>
      </c>
      <c r="U147" s="123">
        <f t="shared" si="19"/>
        <v>0.5559999999999999</v>
      </c>
      <c r="V147" s="171">
        <v>0</v>
      </c>
      <c r="W147" s="125">
        <f>1.05*2.5</f>
        <v>2.625</v>
      </c>
      <c r="X147" s="172">
        <f t="shared" si="20"/>
        <v>2.069</v>
      </c>
      <c r="Y147" s="118">
        <f>X147</f>
        <v>2.069</v>
      </c>
      <c r="Z147" s="135" t="str">
        <f>IF(Y147&lt;0,"unavailable","available")</f>
        <v>available</v>
      </c>
    </row>
    <row r="148" spans="1:26" s="1" customFormat="1" ht="25.5" customHeight="1">
      <c r="A148" s="205">
        <v>111</v>
      </c>
      <c r="B148" s="58" t="s">
        <v>166</v>
      </c>
      <c r="C148" s="57" t="s">
        <v>19</v>
      </c>
      <c r="D148" s="39">
        <v>1.87</v>
      </c>
      <c r="E148" s="59">
        <v>0</v>
      </c>
      <c r="F148" s="12">
        <v>120</v>
      </c>
      <c r="G148" s="105">
        <v>1.87</v>
      </c>
      <c r="H148" s="105">
        <v>0</v>
      </c>
      <c r="I148" s="41">
        <v>4.2</v>
      </c>
      <c r="J148" s="41">
        <v>2.33</v>
      </c>
      <c r="K148" s="212">
        <v>2.33</v>
      </c>
      <c r="L148" s="215" t="s">
        <v>225</v>
      </c>
      <c r="M148" s="14"/>
      <c r="N148" s="205">
        <v>111</v>
      </c>
      <c r="O148" s="60" t="s">
        <v>166</v>
      </c>
      <c r="P148" s="173" t="s">
        <v>19</v>
      </c>
      <c r="Q148" s="176">
        <v>0.619</v>
      </c>
      <c r="R148" s="169">
        <f>Q148+'[1]Костромаэнерго'!D148</f>
        <v>2.489</v>
      </c>
      <c r="S148" s="178">
        <f>S150+S149</f>
        <v>0</v>
      </c>
      <c r="T148" s="121">
        <v>120</v>
      </c>
      <c r="U148" s="123">
        <f t="shared" si="19"/>
        <v>2.489</v>
      </c>
      <c r="V148" s="171">
        <v>0</v>
      </c>
      <c r="W148" s="125">
        <f>1.05*4</f>
        <v>4.2</v>
      </c>
      <c r="X148" s="172">
        <f t="shared" si="20"/>
        <v>1.7110000000000003</v>
      </c>
      <c r="Y148" s="208">
        <f>MIN(X148:X150)</f>
        <v>1.7110000000000003</v>
      </c>
      <c r="Z148" s="209" t="str">
        <f>IF(Y148&lt;0,"unavailable","available")</f>
        <v>available</v>
      </c>
    </row>
    <row r="149" spans="1:26" s="1" customFormat="1" ht="12.75">
      <c r="A149" s="206"/>
      <c r="B149" s="40" t="s">
        <v>86</v>
      </c>
      <c r="C149" s="57" t="s">
        <v>19</v>
      </c>
      <c r="D149" s="57">
        <v>1.87</v>
      </c>
      <c r="E149" s="56">
        <v>0</v>
      </c>
      <c r="F149" s="12">
        <v>120</v>
      </c>
      <c r="G149" s="105">
        <v>1.87</v>
      </c>
      <c r="H149" s="105">
        <v>0</v>
      </c>
      <c r="I149" s="41">
        <v>4.2</v>
      </c>
      <c r="J149" s="41">
        <v>2.33</v>
      </c>
      <c r="K149" s="213"/>
      <c r="L149" s="216"/>
      <c r="M149" s="14"/>
      <c r="N149" s="206"/>
      <c r="O149" s="42" t="s">
        <v>86</v>
      </c>
      <c r="P149" s="173" t="s">
        <v>19</v>
      </c>
      <c r="Q149" s="190">
        <v>0</v>
      </c>
      <c r="R149" s="169">
        <f>Q149+'[1]Костромаэнерго'!D149</f>
        <v>1.87</v>
      </c>
      <c r="S149" s="169">
        <v>0</v>
      </c>
      <c r="T149" s="121">
        <v>120</v>
      </c>
      <c r="U149" s="123">
        <f t="shared" si="19"/>
        <v>1.87</v>
      </c>
      <c r="V149" s="171">
        <v>0</v>
      </c>
      <c r="W149" s="125">
        <f>1.05*4</f>
        <v>4.2</v>
      </c>
      <c r="X149" s="172">
        <f t="shared" si="20"/>
        <v>2.33</v>
      </c>
      <c r="Y149" s="208"/>
      <c r="Z149" s="210"/>
    </row>
    <row r="150" spans="1:26" s="1" customFormat="1" ht="12.75">
      <c r="A150" s="207"/>
      <c r="B150" s="40" t="s">
        <v>87</v>
      </c>
      <c r="C150" s="57" t="s">
        <v>19</v>
      </c>
      <c r="D150" s="150">
        <v>0</v>
      </c>
      <c r="E150" s="56">
        <v>0</v>
      </c>
      <c r="F150" s="12">
        <v>120</v>
      </c>
      <c r="G150" s="108">
        <v>0</v>
      </c>
      <c r="H150" s="105">
        <v>0</v>
      </c>
      <c r="I150" s="41">
        <v>4.2</v>
      </c>
      <c r="J150" s="41">
        <v>4.2</v>
      </c>
      <c r="K150" s="214"/>
      <c r="L150" s="217"/>
      <c r="M150" s="14"/>
      <c r="N150" s="207"/>
      <c r="O150" s="42" t="s">
        <v>87</v>
      </c>
      <c r="P150" s="173" t="s">
        <v>19</v>
      </c>
      <c r="Q150" s="190">
        <v>0.619</v>
      </c>
      <c r="R150" s="169">
        <f>Q150+'[1]Костромаэнерго'!D150</f>
        <v>0.619</v>
      </c>
      <c r="S150" s="169">
        <v>0</v>
      </c>
      <c r="T150" s="121">
        <v>120</v>
      </c>
      <c r="U150" s="123">
        <f t="shared" si="19"/>
        <v>0.619</v>
      </c>
      <c r="V150" s="171">
        <v>0</v>
      </c>
      <c r="W150" s="125">
        <f>1.05*4</f>
        <v>4.2</v>
      </c>
      <c r="X150" s="172">
        <f t="shared" si="20"/>
        <v>3.5810000000000004</v>
      </c>
      <c r="Y150" s="208"/>
      <c r="Z150" s="210"/>
    </row>
    <row r="151" spans="1:26" s="1" customFormat="1" ht="24">
      <c r="A151" s="26">
        <v>112</v>
      </c>
      <c r="B151" s="58" t="s">
        <v>167</v>
      </c>
      <c r="C151" s="57" t="s">
        <v>14</v>
      </c>
      <c r="D151" s="39">
        <v>6.25</v>
      </c>
      <c r="E151" s="56">
        <v>1.2</v>
      </c>
      <c r="F151" s="12">
        <v>120</v>
      </c>
      <c r="G151" s="107">
        <v>5.05</v>
      </c>
      <c r="H151" s="105">
        <v>0</v>
      </c>
      <c r="I151" s="41">
        <v>6.615</v>
      </c>
      <c r="J151" s="41">
        <v>1.5650000000000004</v>
      </c>
      <c r="K151" s="103">
        <v>1.5650000000000004</v>
      </c>
      <c r="L151" s="112" t="s">
        <v>225</v>
      </c>
      <c r="M151" s="14"/>
      <c r="N151" s="26">
        <v>112</v>
      </c>
      <c r="O151" s="60" t="s">
        <v>167</v>
      </c>
      <c r="P151" s="173" t="s">
        <v>14</v>
      </c>
      <c r="Q151" s="134">
        <v>0.906</v>
      </c>
      <c r="R151" s="169">
        <f>Q151+'[1]Костромаэнерго'!D151</f>
        <v>7.156</v>
      </c>
      <c r="S151" s="169">
        <v>1.2</v>
      </c>
      <c r="T151" s="121">
        <v>120</v>
      </c>
      <c r="U151" s="123">
        <f t="shared" si="19"/>
        <v>5.9559999999999995</v>
      </c>
      <c r="V151" s="171">
        <v>0</v>
      </c>
      <c r="W151" s="125">
        <f>1.05*6.3</f>
        <v>6.615</v>
      </c>
      <c r="X151" s="172">
        <f t="shared" si="20"/>
        <v>0.6590000000000007</v>
      </c>
      <c r="Y151" s="118">
        <f aca="true" t="shared" si="21" ref="Y151:Y156">X151</f>
        <v>0.6590000000000007</v>
      </c>
      <c r="Z151" s="135" t="str">
        <f aca="true" t="shared" si="22" ref="Z151:Z157">IF(Y151&lt;0,"unavailable","available")</f>
        <v>available</v>
      </c>
    </row>
    <row r="152" spans="1:26" s="1" customFormat="1" ht="24">
      <c r="A152" s="26">
        <v>113</v>
      </c>
      <c r="B152" s="58" t="s">
        <v>168</v>
      </c>
      <c r="C152" s="57" t="s">
        <v>2</v>
      </c>
      <c r="D152" s="39">
        <v>5.84</v>
      </c>
      <c r="E152" s="56">
        <v>2.63</v>
      </c>
      <c r="F152" s="12">
        <v>120</v>
      </c>
      <c r="G152" s="105">
        <v>3.21</v>
      </c>
      <c r="H152" s="105">
        <v>0</v>
      </c>
      <c r="I152" s="41">
        <v>10.5</v>
      </c>
      <c r="J152" s="41">
        <v>7.29</v>
      </c>
      <c r="K152" s="103">
        <v>7.29</v>
      </c>
      <c r="L152" s="36" t="s">
        <v>225</v>
      </c>
      <c r="M152" s="14"/>
      <c r="N152" s="26">
        <v>113</v>
      </c>
      <c r="O152" s="60" t="s">
        <v>168</v>
      </c>
      <c r="P152" s="173" t="s">
        <v>2</v>
      </c>
      <c r="Q152" s="134">
        <v>0.068</v>
      </c>
      <c r="R152" s="169">
        <f>Q152+'[1]Костромаэнерго'!D152</f>
        <v>5.9079999999999995</v>
      </c>
      <c r="S152" s="169">
        <v>2.63</v>
      </c>
      <c r="T152" s="121">
        <v>120</v>
      </c>
      <c r="U152" s="123">
        <f t="shared" si="19"/>
        <v>3.2779999999999996</v>
      </c>
      <c r="V152" s="171">
        <v>0</v>
      </c>
      <c r="W152" s="125">
        <f>1.05*10</f>
        <v>10.5</v>
      </c>
      <c r="X152" s="172">
        <f t="shared" si="20"/>
        <v>7.222</v>
      </c>
      <c r="Y152" s="118">
        <f t="shared" si="21"/>
        <v>7.222</v>
      </c>
      <c r="Z152" s="135" t="str">
        <f t="shared" si="22"/>
        <v>available</v>
      </c>
    </row>
    <row r="153" spans="1:26" s="1" customFormat="1" ht="24">
      <c r="A153" s="26">
        <v>114</v>
      </c>
      <c r="B153" s="58" t="s">
        <v>169</v>
      </c>
      <c r="C153" s="57" t="s">
        <v>6</v>
      </c>
      <c r="D153" s="39">
        <v>0.46</v>
      </c>
      <c r="E153" s="56">
        <v>0.06</v>
      </c>
      <c r="F153" s="12">
        <v>120</v>
      </c>
      <c r="G153" s="108">
        <v>0.4</v>
      </c>
      <c r="H153" s="105">
        <v>0</v>
      </c>
      <c r="I153" s="41">
        <v>1.6800000000000002</v>
      </c>
      <c r="J153" s="41">
        <v>1.2800000000000002</v>
      </c>
      <c r="K153" s="103">
        <v>1.2800000000000002</v>
      </c>
      <c r="L153" s="113" t="s">
        <v>225</v>
      </c>
      <c r="M153" s="14"/>
      <c r="N153" s="26">
        <v>114</v>
      </c>
      <c r="O153" s="60" t="s">
        <v>169</v>
      </c>
      <c r="P153" s="173" t="s">
        <v>6</v>
      </c>
      <c r="Q153" s="134">
        <v>0.017</v>
      </c>
      <c r="R153" s="169">
        <f>Q153+'[1]Костромаэнерго'!D153</f>
        <v>0.47700000000000004</v>
      </c>
      <c r="S153" s="169">
        <v>0.06</v>
      </c>
      <c r="T153" s="121">
        <v>120</v>
      </c>
      <c r="U153" s="123">
        <f t="shared" si="19"/>
        <v>0.41700000000000004</v>
      </c>
      <c r="V153" s="171">
        <v>0</v>
      </c>
      <c r="W153" s="125">
        <f>1.05*1.6</f>
        <v>1.6800000000000002</v>
      </c>
      <c r="X153" s="172">
        <f t="shared" si="20"/>
        <v>1.2630000000000001</v>
      </c>
      <c r="Y153" s="118">
        <f t="shared" si="21"/>
        <v>1.2630000000000001</v>
      </c>
      <c r="Z153" s="135" t="str">
        <f t="shared" si="22"/>
        <v>available</v>
      </c>
    </row>
    <row r="154" spans="1:26" s="1" customFormat="1" ht="24">
      <c r="A154" s="26">
        <v>115</v>
      </c>
      <c r="B154" s="58" t="s">
        <v>170</v>
      </c>
      <c r="C154" s="57" t="s">
        <v>10</v>
      </c>
      <c r="D154" s="39">
        <v>0.23</v>
      </c>
      <c r="E154" s="56">
        <v>0.26</v>
      </c>
      <c r="F154" s="12">
        <v>120</v>
      </c>
      <c r="G154" s="105">
        <v>-0.03</v>
      </c>
      <c r="H154" s="105">
        <v>0</v>
      </c>
      <c r="I154" s="41">
        <v>1.05</v>
      </c>
      <c r="J154" s="41">
        <v>1.08</v>
      </c>
      <c r="K154" s="103">
        <v>1.08</v>
      </c>
      <c r="L154" s="36" t="s">
        <v>225</v>
      </c>
      <c r="M154" s="14"/>
      <c r="N154" s="26">
        <v>115</v>
      </c>
      <c r="O154" s="60" t="s">
        <v>170</v>
      </c>
      <c r="P154" s="173" t="s">
        <v>10</v>
      </c>
      <c r="Q154" s="134">
        <v>0.012</v>
      </c>
      <c r="R154" s="169">
        <f>Q154+'[1]Костромаэнерго'!D154</f>
        <v>0.24200000000000002</v>
      </c>
      <c r="S154" s="169">
        <v>0.26</v>
      </c>
      <c r="T154" s="121">
        <v>120</v>
      </c>
      <c r="U154" s="123">
        <f t="shared" si="19"/>
        <v>-0.017999999999999988</v>
      </c>
      <c r="V154" s="171">
        <v>0</v>
      </c>
      <c r="W154" s="125">
        <f>1.05*1</f>
        <v>1.05</v>
      </c>
      <c r="X154" s="172">
        <f t="shared" si="20"/>
        <v>1.068</v>
      </c>
      <c r="Y154" s="118">
        <f t="shared" si="21"/>
        <v>1.068</v>
      </c>
      <c r="Z154" s="135" t="str">
        <f t="shared" si="22"/>
        <v>available</v>
      </c>
    </row>
    <row r="155" spans="1:26" s="1" customFormat="1" ht="24">
      <c r="A155" s="26">
        <v>116</v>
      </c>
      <c r="B155" s="58" t="s">
        <v>171</v>
      </c>
      <c r="C155" s="57" t="s">
        <v>20</v>
      </c>
      <c r="D155" s="39">
        <v>0.2</v>
      </c>
      <c r="E155" s="56">
        <v>0.12</v>
      </c>
      <c r="F155" s="12">
        <v>120</v>
      </c>
      <c r="G155" s="105">
        <v>0.08000000000000002</v>
      </c>
      <c r="H155" s="105">
        <v>0</v>
      </c>
      <c r="I155" s="41">
        <v>1.6800000000000002</v>
      </c>
      <c r="J155" s="41">
        <v>1.6</v>
      </c>
      <c r="K155" s="103">
        <v>1.6</v>
      </c>
      <c r="L155" s="113" t="s">
        <v>225</v>
      </c>
      <c r="M155" s="14"/>
      <c r="N155" s="26">
        <v>116</v>
      </c>
      <c r="O155" s="60" t="s">
        <v>171</v>
      </c>
      <c r="P155" s="173" t="s">
        <v>20</v>
      </c>
      <c r="Q155" s="134">
        <v>0.001</v>
      </c>
      <c r="R155" s="169">
        <f>Q155+'[1]Костромаэнерго'!D155</f>
        <v>0.201</v>
      </c>
      <c r="S155" s="169">
        <v>0.12</v>
      </c>
      <c r="T155" s="121">
        <v>120</v>
      </c>
      <c r="U155" s="123">
        <f t="shared" si="19"/>
        <v>0.08100000000000002</v>
      </c>
      <c r="V155" s="171">
        <v>0</v>
      </c>
      <c r="W155" s="125">
        <f>1.05*1.6</f>
        <v>1.6800000000000002</v>
      </c>
      <c r="X155" s="172">
        <f t="shared" si="20"/>
        <v>1.5990000000000002</v>
      </c>
      <c r="Y155" s="118">
        <f t="shared" si="21"/>
        <v>1.5990000000000002</v>
      </c>
      <c r="Z155" s="135" t="str">
        <f t="shared" si="22"/>
        <v>available</v>
      </c>
    </row>
    <row r="156" spans="1:26" s="1" customFormat="1" ht="24">
      <c r="A156" s="26">
        <v>117</v>
      </c>
      <c r="B156" s="58" t="s">
        <v>172</v>
      </c>
      <c r="C156" s="57" t="s">
        <v>10</v>
      </c>
      <c r="D156" s="39">
        <v>0.29</v>
      </c>
      <c r="E156" s="56">
        <v>0.06</v>
      </c>
      <c r="F156" s="12">
        <v>120</v>
      </c>
      <c r="G156" s="108">
        <v>0.22999999999999998</v>
      </c>
      <c r="H156" s="105">
        <v>0</v>
      </c>
      <c r="I156" s="41">
        <v>1.05</v>
      </c>
      <c r="J156" s="41">
        <v>0.8200000000000001</v>
      </c>
      <c r="K156" s="103">
        <v>0.8200000000000001</v>
      </c>
      <c r="L156" s="36" t="s">
        <v>225</v>
      </c>
      <c r="M156" s="14"/>
      <c r="N156" s="26">
        <v>117</v>
      </c>
      <c r="O156" s="60" t="s">
        <v>172</v>
      </c>
      <c r="P156" s="173" t="s">
        <v>10</v>
      </c>
      <c r="Q156" s="134">
        <v>0.012</v>
      </c>
      <c r="R156" s="169">
        <f>Q156+'[1]Костромаэнерго'!D156</f>
        <v>0.302</v>
      </c>
      <c r="S156" s="169">
        <v>0.06</v>
      </c>
      <c r="T156" s="121">
        <v>120</v>
      </c>
      <c r="U156" s="123">
        <f t="shared" si="19"/>
        <v>0.242</v>
      </c>
      <c r="V156" s="171">
        <v>0</v>
      </c>
      <c r="W156" s="125">
        <f>1.05*1</f>
        <v>1.05</v>
      </c>
      <c r="X156" s="172">
        <f t="shared" si="20"/>
        <v>0.808</v>
      </c>
      <c r="Y156" s="118">
        <f t="shared" si="21"/>
        <v>0.808</v>
      </c>
      <c r="Z156" s="135" t="str">
        <f t="shared" si="22"/>
        <v>available</v>
      </c>
    </row>
    <row r="157" spans="1:26" s="1" customFormat="1" ht="24">
      <c r="A157" s="205">
        <v>118</v>
      </c>
      <c r="B157" s="58" t="s">
        <v>173</v>
      </c>
      <c r="C157" s="57" t="s">
        <v>14</v>
      </c>
      <c r="D157" s="39">
        <v>2.93</v>
      </c>
      <c r="E157" s="59">
        <v>0.64</v>
      </c>
      <c r="F157" s="12">
        <v>120</v>
      </c>
      <c r="G157" s="107">
        <v>2.29</v>
      </c>
      <c r="H157" s="105">
        <v>0</v>
      </c>
      <c r="I157" s="41">
        <v>6.615</v>
      </c>
      <c r="J157" s="41">
        <v>4.325</v>
      </c>
      <c r="K157" s="212">
        <v>4.325</v>
      </c>
      <c r="L157" s="215" t="s">
        <v>225</v>
      </c>
      <c r="M157" s="14"/>
      <c r="N157" s="205">
        <v>118</v>
      </c>
      <c r="O157" s="60" t="s">
        <v>173</v>
      </c>
      <c r="P157" s="173" t="s">
        <v>14</v>
      </c>
      <c r="Q157" s="176">
        <v>0.785</v>
      </c>
      <c r="R157" s="169">
        <f>Q157+'[1]Костромаэнерго'!D157</f>
        <v>3.7150000000000003</v>
      </c>
      <c r="S157" s="178">
        <f>S159+S158</f>
        <v>0.64</v>
      </c>
      <c r="T157" s="121">
        <v>120</v>
      </c>
      <c r="U157" s="123">
        <f t="shared" si="19"/>
        <v>3.075</v>
      </c>
      <c r="V157" s="171">
        <v>0</v>
      </c>
      <c r="W157" s="125">
        <f aca="true" t="shared" si="23" ref="W157:W162">1.05*6.3</f>
        <v>6.615</v>
      </c>
      <c r="X157" s="172">
        <f t="shared" si="20"/>
        <v>3.54</v>
      </c>
      <c r="Y157" s="208">
        <f>MIN(X157:X159)</f>
        <v>3.54</v>
      </c>
      <c r="Z157" s="209" t="str">
        <f t="shared" si="22"/>
        <v>available</v>
      </c>
    </row>
    <row r="158" spans="1:26" s="1" customFormat="1" ht="12.75">
      <c r="A158" s="206"/>
      <c r="B158" s="40" t="s">
        <v>86</v>
      </c>
      <c r="C158" s="57" t="s">
        <v>14</v>
      </c>
      <c r="D158" s="57">
        <v>1.83</v>
      </c>
      <c r="E158" s="56">
        <v>0</v>
      </c>
      <c r="F158" s="12">
        <v>120</v>
      </c>
      <c r="G158" s="107">
        <v>1.83</v>
      </c>
      <c r="H158" s="105">
        <v>0</v>
      </c>
      <c r="I158" s="41">
        <v>6.615</v>
      </c>
      <c r="J158" s="41">
        <v>4.785</v>
      </c>
      <c r="K158" s="213"/>
      <c r="L158" s="216"/>
      <c r="M158" s="14"/>
      <c r="N158" s="206"/>
      <c r="O158" s="42" t="s">
        <v>86</v>
      </c>
      <c r="P158" s="173" t="s">
        <v>14</v>
      </c>
      <c r="Q158" s="174">
        <v>0</v>
      </c>
      <c r="R158" s="169">
        <f>Q158+'[1]Костромаэнерго'!D158</f>
        <v>1.83</v>
      </c>
      <c r="S158" s="169">
        <v>0</v>
      </c>
      <c r="T158" s="121">
        <v>120</v>
      </c>
      <c r="U158" s="123">
        <f t="shared" si="19"/>
        <v>1.83</v>
      </c>
      <c r="V158" s="171">
        <v>0</v>
      </c>
      <c r="W158" s="125">
        <f t="shared" si="23"/>
        <v>6.615</v>
      </c>
      <c r="X158" s="172">
        <f t="shared" si="20"/>
        <v>4.785</v>
      </c>
      <c r="Y158" s="208"/>
      <c r="Z158" s="210"/>
    </row>
    <row r="159" spans="1:26" s="1" customFormat="1" ht="12.75">
      <c r="A159" s="207"/>
      <c r="B159" s="40" t="s">
        <v>87</v>
      </c>
      <c r="C159" s="57" t="s">
        <v>14</v>
      </c>
      <c r="D159" s="150">
        <v>1.1</v>
      </c>
      <c r="E159" s="56">
        <v>0.64</v>
      </c>
      <c r="F159" s="12">
        <v>120</v>
      </c>
      <c r="G159" s="107">
        <v>0.4600000000000001</v>
      </c>
      <c r="H159" s="105">
        <v>0</v>
      </c>
      <c r="I159" s="41">
        <v>6.615</v>
      </c>
      <c r="J159" s="41">
        <v>6.155</v>
      </c>
      <c r="K159" s="214"/>
      <c r="L159" s="217"/>
      <c r="M159" s="14"/>
      <c r="N159" s="207"/>
      <c r="O159" s="42" t="s">
        <v>87</v>
      </c>
      <c r="P159" s="173" t="s">
        <v>14</v>
      </c>
      <c r="Q159" s="176">
        <v>0.785</v>
      </c>
      <c r="R159" s="169">
        <f>Q159+'[1]Костромаэнерго'!D159</f>
        <v>1.8850000000000002</v>
      </c>
      <c r="S159" s="169">
        <v>0.64</v>
      </c>
      <c r="T159" s="121">
        <v>120</v>
      </c>
      <c r="U159" s="123">
        <f t="shared" si="19"/>
        <v>1.245</v>
      </c>
      <c r="V159" s="171">
        <v>0</v>
      </c>
      <c r="W159" s="125">
        <f t="shared" si="23"/>
        <v>6.615</v>
      </c>
      <c r="X159" s="172">
        <f t="shared" si="20"/>
        <v>5.37</v>
      </c>
      <c r="Y159" s="208"/>
      <c r="Z159" s="211"/>
    </row>
    <row r="160" spans="1:26" s="1" customFormat="1" ht="24">
      <c r="A160" s="205">
        <v>119</v>
      </c>
      <c r="B160" s="58" t="s">
        <v>174</v>
      </c>
      <c r="C160" s="57" t="s">
        <v>14</v>
      </c>
      <c r="D160" s="150">
        <v>1.3599999999999999</v>
      </c>
      <c r="E160" s="59">
        <v>0</v>
      </c>
      <c r="F160" s="12">
        <v>120</v>
      </c>
      <c r="G160" s="105">
        <v>1.3599999999999999</v>
      </c>
      <c r="H160" s="105">
        <v>0</v>
      </c>
      <c r="I160" s="41">
        <v>6.615</v>
      </c>
      <c r="J160" s="41">
        <v>5.255000000000001</v>
      </c>
      <c r="K160" s="212">
        <v>5.255000000000001</v>
      </c>
      <c r="L160" s="215" t="s">
        <v>225</v>
      </c>
      <c r="M160" s="14"/>
      <c r="N160" s="205">
        <v>119</v>
      </c>
      <c r="O160" s="60" t="s">
        <v>174</v>
      </c>
      <c r="P160" s="173" t="s">
        <v>14</v>
      </c>
      <c r="Q160" s="176">
        <v>0.152</v>
      </c>
      <c r="R160" s="169">
        <f>Q160+'[1]Костромаэнерго'!D160</f>
        <v>1.5119999999999998</v>
      </c>
      <c r="S160" s="178">
        <f>S162+S161</f>
        <v>0</v>
      </c>
      <c r="T160" s="121">
        <v>120</v>
      </c>
      <c r="U160" s="123">
        <f t="shared" si="19"/>
        <v>1.5119999999999998</v>
      </c>
      <c r="V160" s="171">
        <v>0</v>
      </c>
      <c r="W160" s="125">
        <f t="shared" si="23"/>
        <v>6.615</v>
      </c>
      <c r="X160" s="172">
        <f t="shared" si="20"/>
        <v>5.103000000000001</v>
      </c>
      <c r="Y160" s="208">
        <f>MIN(X160:X162)</f>
        <v>5.103000000000001</v>
      </c>
      <c r="Z160" s="210" t="str">
        <f>IF(Y160&lt;0,"unavailable","available")</f>
        <v>available</v>
      </c>
    </row>
    <row r="161" spans="1:26" s="1" customFormat="1" ht="12.75">
      <c r="A161" s="206"/>
      <c r="B161" s="40" t="s">
        <v>86</v>
      </c>
      <c r="C161" s="57" t="s">
        <v>14</v>
      </c>
      <c r="D161" s="150">
        <v>0.53</v>
      </c>
      <c r="E161" s="56">
        <v>0</v>
      </c>
      <c r="F161" s="12">
        <v>120</v>
      </c>
      <c r="G161" s="108">
        <v>0.53</v>
      </c>
      <c r="H161" s="105">
        <v>0</v>
      </c>
      <c r="I161" s="41">
        <v>6.615</v>
      </c>
      <c r="J161" s="41">
        <v>6.085</v>
      </c>
      <c r="K161" s="213"/>
      <c r="L161" s="216"/>
      <c r="M161" s="14"/>
      <c r="N161" s="206"/>
      <c r="O161" s="42" t="s">
        <v>86</v>
      </c>
      <c r="P161" s="173" t="s">
        <v>14</v>
      </c>
      <c r="Q161" s="174">
        <v>0</v>
      </c>
      <c r="R161" s="169">
        <f>Q161+'[1]Костромаэнерго'!D161</f>
        <v>0.53</v>
      </c>
      <c r="S161" s="169">
        <v>0</v>
      </c>
      <c r="T161" s="121">
        <v>120</v>
      </c>
      <c r="U161" s="123">
        <f t="shared" si="19"/>
        <v>0.53</v>
      </c>
      <c r="V161" s="171">
        <v>0</v>
      </c>
      <c r="W161" s="125">
        <f t="shared" si="23"/>
        <v>6.615</v>
      </c>
      <c r="X161" s="172">
        <f t="shared" si="20"/>
        <v>6.085</v>
      </c>
      <c r="Y161" s="208"/>
      <c r="Z161" s="210"/>
    </row>
    <row r="162" spans="1:26" s="1" customFormat="1" ht="12.75">
      <c r="A162" s="207"/>
      <c r="B162" s="40" t="s">
        <v>87</v>
      </c>
      <c r="C162" s="57" t="s">
        <v>14</v>
      </c>
      <c r="D162" s="150">
        <v>0.83</v>
      </c>
      <c r="E162" s="56">
        <v>0</v>
      </c>
      <c r="F162" s="12">
        <v>120</v>
      </c>
      <c r="G162" s="107">
        <v>0.83</v>
      </c>
      <c r="H162" s="105">
        <v>0</v>
      </c>
      <c r="I162" s="41">
        <v>6.615</v>
      </c>
      <c r="J162" s="41">
        <v>5.785</v>
      </c>
      <c r="K162" s="214"/>
      <c r="L162" s="217"/>
      <c r="M162" s="14"/>
      <c r="N162" s="207"/>
      <c r="O162" s="42" t="s">
        <v>87</v>
      </c>
      <c r="P162" s="173" t="s">
        <v>14</v>
      </c>
      <c r="Q162" s="176">
        <v>0.152</v>
      </c>
      <c r="R162" s="169">
        <f>Q162+'[1]Костромаэнерго'!D162</f>
        <v>0.982</v>
      </c>
      <c r="S162" s="169">
        <v>0</v>
      </c>
      <c r="T162" s="121">
        <v>120</v>
      </c>
      <c r="U162" s="123">
        <f t="shared" si="19"/>
        <v>0.982</v>
      </c>
      <c r="V162" s="171">
        <v>0</v>
      </c>
      <c r="W162" s="125">
        <f t="shared" si="23"/>
        <v>6.615</v>
      </c>
      <c r="X162" s="172">
        <f t="shared" si="20"/>
        <v>5.633</v>
      </c>
      <c r="Y162" s="208"/>
      <c r="Z162" s="210"/>
    </row>
    <row r="163" spans="1:26" s="1" customFormat="1" ht="24">
      <c r="A163" s="26">
        <v>120</v>
      </c>
      <c r="B163" s="58" t="s">
        <v>175</v>
      </c>
      <c r="C163" s="57" t="s">
        <v>4</v>
      </c>
      <c r="D163" s="39">
        <v>0.61</v>
      </c>
      <c r="E163" s="56">
        <v>0.55</v>
      </c>
      <c r="F163" s="12">
        <v>120</v>
      </c>
      <c r="G163" s="105">
        <v>0.05999999999999994</v>
      </c>
      <c r="H163" s="105">
        <v>0</v>
      </c>
      <c r="I163" s="41">
        <v>2.625</v>
      </c>
      <c r="J163" s="41">
        <v>2.565</v>
      </c>
      <c r="K163" s="103">
        <v>2.565</v>
      </c>
      <c r="L163" s="112" t="s">
        <v>225</v>
      </c>
      <c r="M163" s="14"/>
      <c r="N163" s="26">
        <v>120</v>
      </c>
      <c r="O163" s="60" t="s">
        <v>175</v>
      </c>
      <c r="P163" s="173" t="s">
        <v>4</v>
      </c>
      <c r="Q163" s="134">
        <v>0.247</v>
      </c>
      <c r="R163" s="169">
        <f>Q163+'[1]Костромаэнерго'!D163</f>
        <v>0.857</v>
      </c>
      <c r="S163" s="169">
        <v>0.55</v>
      </c>
      <c r="T163" s="121">
        <v>120</v>
      </c>
      <c r="U163" s="123">
        <f t="shared" si="19"/>
        <v>0.30699999999999994</v>
      </c>
      <c r="V163" s="171">
        <v>0</v>
      </c>
      <c r="W163" s="125">
        <f>1.05*2.5</f>
        <v>2.625</v>
      </c>
      <c r="X163" s="172">
        <f t="shared" si="20"/>
        <v>2.318</v>
      </c>
      <c r="Y163" s="118">
        <f aca="true" t="shared" si="24" ref="Y163:Y168">X163</f>
        <v>2.318</v>
      </c>
      <c r="Z163" s="135" t="str">
        <f aca="true" t="shared" si="25" ref="Z163:Z169">IF(Y163&lt;0,"unavailable","available")</f>
        <v>available</v>
      </c>
    </row>
    <row r="164" spans="1:26" s="1" customFormat="1" ht="24">
      <c r="A164" s="26">
        <v>121</v>
      </c>
      <c r="B164" s="58" t="s">
        <v>176</v>
      </c>
      <c r="C164" s="57" t="s">
        <v>5</v>
      </c>
      <c r="D164" s="39">
        <v>1.73</v>
      </c>
      <c r="E164" s="56">
        <v>1.28</v>
      </c>
      <c r="F164" s="12">
        <v>120</v>
      </c>
      <c r="G164" s="105">
        <v>0.44999999999999996</v>
      </c>
      <c r="H164" s="105">
        <v>0</v>
      </c>
      <c r="I164" s="41">
        <v>4.2</v>
      </c>
      <c r="J164" s="41">
        <v>3.75</v>
      </c>
      <c r="K164" s="103">
        <v>3.75</v>
      </c>
      <c r="L164" s="112" t="s">
        <v>225</v>
      </c>
      <c r="M164" s="14"/>
      <c r="N164" s="26">
        <v>121</v>
      </c>
      <c r="O164" s="60" t="s">
        <v>176</v>
      </c>
      <c r="P164" s="173" t="s">
        <v>5</v>
      </c>
      <c r="Q164" s="134">
        <v>0.045</v>
      </c>
      <c r="R164" s="169">
        <f>Q164+'[1]Костромаэнерго'!D164</f>
        <v>1.775</v>
      </c>
      <c r="S164" s="169">
        <v>1.28</v>
      </c>
      <c r="T164" s="121">
        <v>120</v>
      </c>
      <c r="U164" s="123">
        <f t="shared" si="19"/>
        <v>0.4949999999999999</v>
      </c>
      <c r="V164" s="171">
        <v>0</v>
      </c>
      <c r="W164" s="125">
        <f>1.05*4</f>
        <v>4.2</v>
      </c>
      <c r="X164" s="172">
        <f t="shared" si="20"/>
        <v>3.705</v>
      </c>
      <c r="Y164" s="118">
        <f t="shared" si="24"/>
        <v>3.705</v>
      </c>
      <c r="Z164" s="135" t="str">
        <f t="shared" si="25"/>
        <v>available</v>
      </c>
    </row>
    <row r="165" spans="1:26" s="1" customFormat="1" ht="24">
      <c r="A165" s="26">
        <v>122</v>
      </c>
      <c r="B165" s="58" t="s">
        <v>177</v>
      </c>
      <c r="C165" s="57" t="s">
        <v>4</v>
      </c>
      <c r="D165" s="39">
        <v>0.33</v>
      </c>
      <c r="E165" s="56">
        <v>0.22</v>
      </c>
      <c r="F165" s="12">
        <v>120</v>
      </c>
      <c r="G165" s="105">
        <v>0.11000000000000001</v>
      </c>
      <c r="H165" s="105">
        <v>0</v>
      </c>
      <c r="I165" s="41">
        <v>2.625</v>
      </c>
      <c r="J165" s="41">
        <v>2.515</v>
      </c>
      <c r="K165" s="103">
        <v>2.515</v>
      </c>
      <c r="L165" s="36" t="s">
        <v>225</v>
      </c>
      <c r="M165" s="14"/>
      <c r="N165" s="26">
        <v>122</v>
      </c>
      <c r="O165" s="60" t="s">
        <v>177</v>
      </c>
      <c r="P165" s="173" t="s">
        <v>4</v>
      </c>
      <c r="Q165" s="134">
        <v>0.006</v>
      </c>
      <c r="R165" s="169">
        <f>Q165+'[1]Костромаэнерго'!D165</f>
        <v>0.336</v>
      </c>
      <c r="S165" s="169">
        <v>0.22</v>
      </c>
      <c r="T165" s="121">
        <v>120</v>
      </c>
      <c r="U165" s="123">
        <f t="shared" si="19"/>
        <v>0.11600000000000002</v>
      </c>
      <c r="V165" s="171">
        <v>0</v>
      </c>
      <c r="W165" s="125">
        <f>1.05*2.5</f>
        <v>2.625</v>
      </c>
      <c r="X165" s="172">
        <f t="shared" si="20"/>
        <v>2.509</v>
      </c>
      <c r="Y165" s="118">
        <f t="shared" si="24"/>
        <v>2.509</v>
      </c>
      <c r="Z165" s="136" t="str">
        <f t="shared" si="25"/>
        <v>available</v>
      </c>
    </row>
    <row r="166" spans="1:26" s="1" customFormat="1" ht="24">
      <c r="A166" s="26">
        <v>123</v>
      </c>
      <c r="B166" s="27" t="s">
        <v>178</v>
      </c>
      <c r="C166" s="57" t="s">
        <v>6</v>
      </c>
      <c r="D166" s="39">
        <v>0.22</v>
      </c>
      <c r="E166" s="31">
        <v>0.74</v>
      </c>
      <c r="F166" s="12">
        <v>120</v>
      </c>
      <c r="G166" s="105">
        <v>-0.52</v>
      </c>
      <c r="H166" s="105">
        <v>0</v>
      </c>
      <c r="I166" s="105">
        <v>1.6800000000000002</v>
      </c>
      <c r="J166" s="41">
        <v>2.2</v>
      </c>
      <c r="K166" s="103">
        <v>2.2</v>
      </c>
      <c r="L166" s="113" t="s">
        <v>225</v>
      </c>
      <c r="M166" s="14"/>
      <c r="N166" s="26">
        <v>123</v>
      </c>
      <c r="O166" s="30" t="s">
        <v>178</v>
      </c>
      <c r="P166" s="191" t="s">
        <v>6</v>
      </c>
      <c r="Q166" s="134">
        <v>0</v>
      </c>
      <c r="R166" s="169">
        <f>Q166+'[1]Костромаэнерго'!D166</f>
        <v>0.22</v>
      </c>
      <c r="S166" s="124">
        <v>0.74</v>
      </c>
      <c r="T166" s="121">
        <v>120</v>
      </c>
      <c r="U166" s="123">
        <f t="shared" si="19"/>
        <v>-0.52</v>
      </c>
      <c r="V166" s="171">
        <v>0</v>
      </c>
      <c r="W166" s="118">
        <f>1.05*1.6</f>
        <v>1.6800000000000002</v>
      </c>
      <c r="X166" s="172">
        <f t="shared" si="20"/>
        <v>2.2</v>
      </c>
      <c r="Y166" s="118">
        <f t="shared" si="24"/>
        <v>2.2</v>
      </c>
      <c r="Z166" s="137" t="str">
        <f t="shared" si="25"/>
        <v>available</v>
      </c>
    </row>
    <row r="167" spans="1:26" s="1" customFormat="1" ht="24">
      <c r="A167" s="26">
        <v>124</v>
      </c>
      <c r="B167" s="58" t="s">
        <v>179</v>
      </c>
      <c r="C167" s="57" t="s">
        <v>21</v>
      </c>
      <c r="D167" s="39">
        <v>0.38</v>
      </c>
      <c r="E167" s="56">
        <v>0.2</v>
      </c>
      <c r="F167" s="12">
        <v>120</v>
      </c>
      <c r="G167" s="108">
        <v>0.18</v>
      </c>
      <c r="H167" s="105">
        <v>0</v>
      </c>
      <c r="I167" s="41">
        <v>2.625</v>
      </c>
      <c r="J167" s="41">
        <v>2.445</v>
      </c>
      <c r="K167" s="103">
        <v>2.445</v>
      </c>
      <c r="L167" s="36" t="s">
        <v>225</v>
      </c>
      <c r="M167" s="14"/>
      <c r="N167" s="26">
        <v>124</v>
      </c>
      <c r="O167" s="60" t="s">
        <v>179</v>
      </c>
      <c r="P167" s="173" t="s">
        <v>21</v>
      </c>
      <c r="Q167" s="134">
        <v>0.005</v>
      </c>
      <c r="R167" s="169">
        <f>Q167+'[1]Костромаэнерго'!D167</f>
        <v>0.385</v>
      </c>
      <c r="S167" s="169">
        <v>0.2</v>
      </c>
      <c r="T167" s="121">
        <v>120</v>
      </c>
      <c r="U167" s="123">
        <f t="shared" si="19"/>
        <v>0.185</v>
      </c>
      <c r="V167" s="171">
        <v>0</v>
      </c>
      <c r="W167" s="125">
        <f>1.05*2.5</f>
        <v>2.625</v>
      </c>
      <c r="X167" s="172">
        <f t="shared" si="20"/>
        <v>2.44</v>
      </c>
      <c r="Y167" s="118">
        <f t="shared" si="24"/>
        <v>2.44</v>
      </c>
      <c r="Z167" s="136" t="str">
        <f t="shared" si="25"/>
        <v>available</v>
      </c>
    </row>
    <row r="168" spans="1:26" s="1" customFormat="1" ht="24">
      <c r="A168" s="26">
        <v>125</v>
      </c>
      <c r="B168" s="58" t="s">
        <v>180</v>
      </c>
      <c r="C168" s="57" t="s">
        <v>4</v>
      </c>
      <c r="D168" s="39">
        <v>0.25</v>
      </c>
      <c r="E168" s="56">
        <v>0.13</v>
      </c>
      <c r="F168" s="12">
        <v>120</v>
      </c>
      <c r="G168" s="105">
        <v>0.12</v>
      </c>
      <c r="H168" s="105">
        <v>0</v>
      </c>
      <c r="I168" s="41">
        <v>2.625</v>
      </c>
      <c r="J168" s="41">
        <v>2.505</v>
      </c>
      <c r="K168" s="103">
        <v>2.505</v>
      </c>
      <c r="L168" s="113" t="s">
        <v>225</v>
      </c>
      <c r="M168" s="14"/>
      <c r="N168" s="26">
        <v>125</v>
      </c>
      <c r="O168" s="60" t="s">
        <v>180</v>
      </c>
      <c r="P168" s="173" t="s">
        <v>4</v>
      </c>
      <c r="Q168" s="134">
        <v>0.346</v>
      </c>
      <c r="R168" s="169">
        <f>Q168+'[1]Костромаэнерго'!D168</f>
        <v>0.596</v>
      </c>
      <c r="S168" s="169">
        <v>0.13</v>
      </c>
      <c r="T168" s="121">
        <v>120</v>
      </c>
      <c r="U168" s="123">
        <f t="shared" si="19"/>
        <v>0.46599999999999997</v>
      </c>
      <c r="V168" s="171">
        <v>0</v>
      </c>
      <c r="W168" s="125">
        <f>1.05*2.5</f>
        <v>2.625</v>
      </c>
      <c r="X168" s="172">
        <f t="shared" si="20"/>
        <v>2.159</v>
      </c>
      <c r="Y168" s="118">
        <f t="shared" si="24"/>
        <v>2.159</v>
      </c>
      <c r="Z168" s="137" t="str">
        <f t="shared" si="25"/>
        <v>available</v>
      </c>
    </row>
    <row r="169" spans="1:26" s="1" customFormat="1" ht="24">
      <c r="A169" s="205">
        <v>126</v>
      </c>
      <c r="B169" s="58" t="s">
        <v>181</v>
      </c>
      <c r="C169" s="57" t="s">
        <v>2</v>
      </c>
      <c r="D169" s="39">
        <v>5.73</v>
      </c>
      <c r="E169" s="59">
        <v>1.7</v>
      </c>
      <c r="F169" s="12">
        <v>120</v>
      </c>
      <c r="G169" s="108">
        <v>4.03</v>
      </c>
      <c r="H169" s="105">
        <v>0</v>
      </c>
      <c r="I169" s="41">
        <v>10.5</v>
      </c>
      <c r="J169" s="41">
        <v>6.47</v>
      </c>
      <c r="K169" s="212">
        <v>6.47</v>
      </c>
      <c r="L169" s="269" t="s">
        <v>225</v>
      </c>
      <c r="M169" s="14"/>
      <c r="N169" s="205">
        <v>126</v>
      </c>
      <c r="O169" s="60" t="s">
        <v>181</v>
      </c>
      <c r="P169" s="173" t="s">
        <v>2</v>
      </c>
      <c r="Q169" s="176">
        <v>0.758</v>
      </c>
      <c r="R169" s="169">
        <f>Q169+'[1]Костромаэнерго'!D169</f>
        <v>6.488</v>
      </c>
      <c r="S169" s="178">
        <f>S171+S170</f>
        <v>1.7</v>
      </c>
      <c r="T169" s="121">
        <v>120</v>
      </c>
      <c r="U169" s="123">
        <f t="shared" si="19"/>
        <v>4.788</v>
      </c>
      <c r="V169" s="171">
        <v>0</v>
      </c>
      <c r="W169" s="125">
        <f>1.05*10</f>
        <v>10.5</v>
      </c>
      <c r="X169" s="172">
        <f t="shared" si="20"/>
        <v>5.712</v>
      </c>
      <c r="Y169" s="208">
        <f>MIN(X169:X171)</f>
        <v>5.712</v>
      </c>
      <c r="Z169" s="221" t="str">
        <f t="shared" si="25"/>
        <v>available</v>
      </c>
    </row>
    <row r="170" spans="1:26" s="1" customFormat="1" ht="12.75">
      <c r="A170" s="206"/>
      <c r="B170" s="40" t="s">
        <v>86</v>
      </c>
      <c r="C170" s="57" t="s">
        <v>2</v>
      </c>
      <c r="D170" s="150">
        <v>1.15</v>
      </c>
      <c r="E170" s="56">
        <v>0</v>
      </c>
      <c r="F170" s="12">
        <v>120</v>
      </c>
      <c r="G170" s="107">
        <v>1.15</v>
      </c>
      <c r="H170" s="105">
        <v>0</v>
      </c>
      <c r="I170" s="41">
        <v>10.5</v>
      </c>
      <c r="J170" s="41">
        <v>9.35</v>
      </c>
      <c r="K170" s="213"/>
      <c r="L170" s="270"/>
      <c r="M170" s="14"/>
      <c r="N170" s="206"/>
      <c r="O170" s="42" t="s">
        <v>86</v>
      </c>
      <c r="P170" s="173" t="s">
        <v>2</v>
      </c>
      <c r="Q170" s="174">
        <v>0</v>
      </c>
      <c r="R170" s="169">
        <f>Q170+'[1]Костромаэнерго'!D170</f>
        <v>1.15</v>
      </c>
      <c r="S170" s="169">
        <v>0</v>
      </c>
      <c r="T170" s="121">
        <v>120</v>
      </c>
      <c r="U170" s="123">
        <f t="shared" si="19"/>
        <v>1.15</v>
      </c>
      <c r="V170" s="171">
        <v>0</v>
      </c>
      <c r="W170" s="125">
        <f>1.05*10</f>
        <v>10.5</v>
      </c>
      <c r="X170" s="172">
        <f t="shared" si="20"/>
        <v>9.35</v>
      </c>
      <c r="Y170" s="208"/>
      <c r="Z170" s="222"/>
    </row>
    <row r="171" spans="1:26" s="1" customFormat="1" ht="12.75">
      <c r="A171" s="207"/>
      <c r="B171" s="40" t="s">
        <v>87</v>
      </c>
      <c r="C171" s="57" t="s">
        <v>2</v>
      </c>
      <c r="D171" s="150">
        <v>4.58</v>
      </c>
      <c r="E171" s="56">
        <v>1.7</v>
      </c>
      <c r="F171" s="12">
        <v>120</v>
      </c>
      <c r="G171" s="107">
        <v>2.88</v>
      </c>
      <c r="H171" s="105">
        <v>0</v>
      </c>
      <c r="I171" s="41">
        <v>10.5</v>
      </c>
      <c r="J171" s="41">
        <v>7.62</v>
      </c>
      <c r="K171" s="214"/>
      <c r="L171" s="271"/>
      <c r="M171" s="14"/>
      <c r="N171" s="207"/>
      <c r="O171" s="42" t="s">
        <v>87</v>
      </c>
      <c r="P171" s="173" t="s">
        <v>2</v>
      </c>
      <c r="Q171" s="176">
        <v>0.758</v>
      </c>
      <c r="R171" s="169">
        <f>Q171+'[1]Костромаэнерго'!D171</f>
        <v>5.338</v>
      </c>
      <c r="S171" s="169">
        <v>1.7</v>
      </c>
      <c r="T171" s="121">
        <v>120</v>
      </c>
      <c r="U171" s="123">
        <f t="shared" si="19"/>
        <v>3.638</v>
      </c>
      <c r="V171" s="171">
        <v>0</v>
      </c>
      <c r="W171" s="125">
        <f>1.05*10</f>
        <v>10.5</v>
      </c>
      <c r="X171" s="172">
        <f t="shared" si="20"/>
        <v>6.862</v>
      </c>
      <c r="Y171" s="208"/>
      <c r="Z171" s="223"/>
    </row>
    <row r="172" spans="1:26" s="1" customFormat="1" ht="24">
      <c r="A172" s="26">
        <v>127</v>
      </c>
      <c r="B172" s="58" t="s">
        <v>182</v>
      </c>
      <c r="C172" s="57" t="s">
        <v>22</v>
      </c>
      <c r="D172" s="39">
        <v>0.53</v>
      </c>
      <c r="E172" s="56">
        <v>0.34</v>
      </c>
      <c r="F172" s="12">
        <v>120</v>
      </c>
      <c r="G172" s="105">
        <v>0.19</v>
      </c>
      <c r="H172" s="105">
        <v>0</v>
      </c>
      <c r="I172" s="41">
        <v>1.6800000000000002</v>
      </c>
      <c r="J172" s="41">
        <v>1.4900000000000002</v>
      </c>
      <c r="K172" s="103">
        <v>1.4900000000000002</v>
      </c>
      <c r="L172" s="36" t="s">
        <v>225</v>
      </c>
      <c r="M172" s="14"/>
      <c r="N172" s="26">
        <v>127</v>
      </c>
      <c r="O172" s="60" t="s">
        <v>182</v>
      </c>
      <c r="P172" s="173" t="s">
        <v>22</v>
      </c>
      <c r="Q172" s="134">
        <v>0.04</v>
      </c>
      <c r="R172" s="169">
        <f>Q172+'[1]Костромаэнерго'!D172</f>
        <v>0.5700000000000001</v>
      </c>
      <c r="S172" s="169">
        <v>0.34</v>
      </c>
      <c r="T172" s="121">
        <v>120</v>
      </c>
      <c r="U172" s="123">
        <f t="shared" si="19"/>
        <v>0.23000000000000004</v>
      </c>
      <c r="V172" s="171">
        <v>0</v>
      </c>
      <c r="W172" s="125">
        <f>1.05*1.6</f>
        <v>1.6800000000000002</v>
      </c>
      <c r="X172" s="172">
        <f t="shared" si="20"/>
        <v>1.4500000000000002</v>
      </c>
      <c r="Y172" s="118">
        <f>X172</f>
        <v>1.4500000000000002</v>
      </c>
      <c r="Z172" s="136" t="str">
        <f>IF(Y172&lt;0,"unavailable","available")</f>
        <v>available</v>
      </c>
    </row>
    <row r="173" spans="1:26" s="1" customFormat="1" ht="24">
      <c r="A173" s="205">
        <v>128</v>
      </c>
      <c r="B173" s="58" t="s">
        <v>183</v>
      </c>
      <c r="C173" s="57" t="s">
        <v>14</v>
      </c>
      <c r="D173" s="39">
        <v>3.97</v>
      </c>
      <c r="E173" s="59">
        <v>2.06</v>
      </c>
      <c r="F173" s="12">
        <v>120</v>
      </c>
      <c r="G173" s="108">
        <v>1.9100000000000001</v>
      </c>
      <c r="H173" s="105">
        <v>0</v>
      </c>
      <c r="I173" s="41">
        <v>6.615</v>
      </c>
      <c r="J173" s="41">
        <v>4.705</v>
      </c>
      <c r="K173" s="212">
        <v>4.705</v>
      </c>
      <c r="L173" s="215" t="s">
        <v>225</v>
      </c>
      <c r="M173" s="14"/>
      <c r="N173" s="205">
        <v>128</v>
      </c>
      <c r="O173" s="60" t="s">
        <v>183</v>
      </c>
      <c r="P173" s="173" t="s">
        <v>14</v>
      </c>
      <c r="Q173" s="176">
        <v>0.671</v>
      </c>
      <c r="R173" s="169">
        <f>Q173+'[1]Костромаэнерго'!D173</f>
        <v>4.641</v>
      </c>
      <c r="S173" s="178">
        <f>S175+S174</f>
        <v>2.06</v>
      </c>
      <c r="T173" s="121">
        <v>120</v>
      </c>
      <c r="U173" s="123">
        <f t="shared" si="19"/>
        <v>2.581</v>
      </c>
      <c r="V173" s="171">
        <v>0</v>
      </c>
      <c r="W173" s="125">
        <f>1.05*6.3</f>
        <v>6.615</v>
      </c>
      <c r="X173" s="172">
        <f t="shared" si="20"/>
        <v>4.034000000000001</v>
      </c>
      <c r="Y173" s="218">
        <f>MIN(X173:X175)</f>
        <v>4.034000000000001</v>
      </c>
      <c r="Z173" s="209" t="str">
        <f>IF(Y173&lt;0,"unavailable","available")</f>
        <v>available</v>
      </c>
    </row>
    <row r="174" spans="1:26" s="1" customFormat="1" ht="12.75">
      <c r="A174" s="206"/>
      <c r="B174" s="40" t="s">
        <v>86</v>
      </c>
      <c r="C174" s="57" t="s">
        <v>14</v>
      </c>
      <c r="D174" s="150">
        <v>1.12</v>
      </c>
      <c r="E174" s="56">
        <v>0</v>
      </c>
      <c r="F174" s="12">
        <v>120</v>
      </c>
      <c r="G174" s="105">
        <v>1.12</v>
      </c>
      <c r="H174" s="105">
        <v>0</v>
      </c>
      <c r="I174" s="41">
        <v>6.615</v>
      </c>
      <c r="J174" s="41">
        <v>5.495</v>
      </c>
      <c r="K174" s="213"/>
      <c r="L174" s="216"/>
      <c r="M174" s="14"/>
      <c r="N174" s="206"/>
      <c r="O174" s="42" t="s">
        <v>86</v>
      </c>
      <c r="P174" s="173" t="s">
        <v>14</v>
      </c>
      <c r="Q174" s="174">
        <v>0</v>
      </c>
      <c r="R174" s="169">
        <f>Q174+'[1]Костромаэнерго'!D174</f>
        <v>1.12</v>
      </c>
      <c r="S174" s="169">
        <v>0</v>
      </c>
      <c r="T174" s="121">
        <v>120</v>
      </c>
      <c r="U174" s="123">
        <f t="shared" si="19"/>
        <v>1.12</v>
      </c>
      <c r="V174" s="171">
        <v>0</v>
      </c>
      <c r="W174" s="125">
        <f>1.05*6.3</f>
        <v>6.615</v>
      </c>
      <c r="X174" s="172">
        <f t="shared" si="20"/>
        <v>5.495</v>
      </c>
      <c r="Y174" s="219"/>
      <c r="Z174" s="210"/>
    </row>
    <row r="175" spans="1:26" s="1" customFormat="1" ht="12.75">
      <c r="A175" s="207"/>
      <c r="B175" s="40" t="s">
        <v>87</v>
      </c>
      <c r="C175" s="57" t="s">
        <v>14</v>
      </c>
      <c r="D175" s="150">
        <v>2.85</v>
      </c>
      <c r="E175" s="56">
        <v>2.06</v>
      </c>
      <c r="F175" s="12">
        <v>120</v>
      </c>
      <c r="G175" s="105">
        <v>0.79</v>
      </c>
      <c r="H175" s="105">
        <v>0</v>
      </c>
      <c r="I175" s="41">
        <v>6.615</v>
      </c>
      <c r="J175" s="41">
        <v>5.825</v>
      </c>
      <c r="K175" s="214"/>
      <c r="L175" s="217"/>
      <c r="M175" s="14"/>
      <c r="N175" s="207"/>
      <c r="O175" s="42" t="s">
        <v>87</v>
      </c>
      <c r="P175" s="173" t="s">
        <v>14</v>
      </c>
      <c r="Q175" s="176">
        <v>0.671</v>
      </c>
      <c r="R175" s="169">
        <f>Q175+'[1]Костромаэнерго'!D175</f>
        <v>3.521</v>
      </c>
      <c r="S175" s="169">
        <v>2.06</v>
      </c>
      <c r="T175" s="121">
        <v>120</v>
      </c>
      <c r="U175" s="123">
        <f t="shared" si="19"/>
        <v>1.4609999999999999</v>
      </c>
      <c r="V175" s="171">
        <v>0</v>
      </c>
      <c r="W175" s="125">
        <f>1.05*6.3</f>
        <v>6.615</v>
      </c>
      <c r="X175" s="172">
        <f t="shared" si="20"/>
        <v>5.154</v>
      </c>
      <c r="Y175" s="220"/>
      <c r="Z175" s="211"/>
    </row>
    <row r="176" spans="1:26" s="1" customFormat="1" ht="24">
      <c r="A176" s="26">
        <v>129</v>
      </c>
      <c r="B176" s="58" t="s">
        <v>184</v>
      </c>
      <c r="C176" s="57" t="s">
        <v>6</v>
      </c>
      <c r="D176" s="39">
        <v>1.01</v>
      </c>
      <c r="E176" s="56">
        <v>0.49</v>
      </c>
      <c r="F176" s="12">
        <v>120</v>
      </c>
      <c r="G176" s="105">
        <v>0.52</v>
      </c>
      <c r="H176" s="105">
        <v>0</v>
      </c>
      <c r="I176" s="41">
        <v>1.6800000000000002</v>
      </c>
      <c r="J176" s="41">
        <v>1.1600000000000001</v>
      </c>
      <c r="K176" s="103">
        <v>1.1600000000000001</v>
      </c>
      <c r="L176" s="113" t="s">
        <v>225</v>
      </c>
      <c r="M176" s="14"/>
      <c r="N176" s="26">
        <v>129</v>
      </c>
      <c r="O176" s="60" t="s">
        <v>184</v>
      </c>
      <c r="P176" s="173" t="s">
        <v>6</v>
      </c>
      <c r="Q176" s="134">
        <v>0.139</v>
      </c>
      <c r="R176" s="169">
        <f>Q176+'[1]Костромаэнерго'!D176</f>
        <v>1.149</v>
      </c>
      <c r="S176" s="169">
        <v>0.49</v>
      </c>
      <c r="T176" s="121">
        <v>120</v>
      </c>
      <c r="U176" s="123">
        <f t="shared" si="19"/>
        <v>0.659</v>
      </c>
      <c r="V176" s="171">
        <v>0</v>
      </c>
      <c r="W176" s="125">
        <f>1.05*1.6</f>
        <v>1.6800000000000002</v>
      </c>
      <c r="X176" s="172">
        <f t="shared" si="20"/>
        <v>1.0210000000000001</v>
      </c>
      <c r="Y176" s="118">
        <f>X176</f>
        <v>1.0210000000000001</v>
      </c>
      <c r="Z176" s="137" t="str">
        <f>IF(Y176&lt;0,"unavailable","available")</f>
        <v>available</v>
      </c>
    </row>
    <row r="177" spans="1:26" s="1" customFormat="1" ht="24">
      <c r="A177" s="205">
        <v>130</v>
      </c>
      <c r="B177" s="58" t="s">
        <v>185</v>
      </c>
      <c r="C177" s="57" t="s">
        <v>23</v>
      </c>
      <c r="D177" s="39">
        <v>6.4799999999999995</v>
      </c>
      <c r="E177" s="59">
        <v>0.38</v>
      </c>
      <c r="F177" s="12">
        <v>120</v>
      </c>
      <c r="G177" s="105">
        <v>6.1</v>
      </c>
      <c r="H177" s="105">
        <v>0</v>
      </c>
      <c r="I177" s="41">
        <v>6.615</v>
      </c>
      <c r="J177" s="41">
        <v>0.5150000000000006</v>
      </c>
      <c r="K177" s="212">
        <v>0.5150000000000006</v>
      </c>
      <c r="L177" s="215" t="s">
        <v>225</v>
      </c>
      <c r="M177" s="14"/>
      <c r="N177" s="205">
        <v>130</v>
      </c>
      <c r="O177" s="60" t="s">
        <v>185</v>
      </c>
      <c r="P177" s="173" t="s">
        <v>23</v>
      </c>
      <c r="Q177" s="176">
        <v>0.178</v>
      </c>
      <c r="R177" s="169">
        <f>Q177+'[1]Костромаэнерго'!D177</f>
        <v>6.6579999999999995</v>
      </c>
      <c r="S177" s="178">
        <f>S179+S178</f>
        <v>0.38</v>
      </c>
      <c r="T177" s="121">
        <v>120</v>
      </c>
      <c r="U177" s="123">
        <f t="shared" si="19"/>
        <v>6.278</v>
      </c>
      <c r="V177" s="171">
        <v>0</v>
      </c>
      <c r="W177" s="125">
        <f>1.05*6.3</f>
        <v>6.615</v>
      </c>
      <c r="X177" s="172">
        <f t="shared" si="20"/>
        <v>0.33700000000000063</v>
      </c>
      <c r="Y177" s="208">
        <f>MIN(X177:X179)</f>
        <v>0.33700000000000063</v>
      </c>
      <c r="Z177" s="209" t="str">
        <f>IF(Y177&lt;0,"unavailable","available")</f>
        <v>available</v>
      </c>
    </row>
    <row r="178" spans="1:26" s="1" customFormat="1" ht="12.75">
      <c r="A178" s="206"/>
      <c r="B178" s="40" t="s">
        <v>86</v>
      </c>
      <c r="C178" s="57" t="s">
        <v>23</v>
      </c>
      <c r="D178" s="150">
        <v>4.59</v>
      </c>
      <c r="E178" s="56">
        <v>0</v>
      </c>
      <c r="F178" s="12">
        <v>120</v>
      </c>
      <c r="G178" s="108">
        <v>4.59</v>
      </c>
      <c r="H178" s="105">
        <v>0</v>
      </c>
      <c r="I178" s="41">
        <v>6.615</v>
      </c>
      <c r="J178" s="41">
        <v>2.0250000000000004</v>
      </c>
      <c r="K178" s="213"/>
      <c r="L178" s="216"/>
      <c r="M178" s="14"/>
      <c r="N178" s="206"/>
      <c r="O178" s="42" t="s">
        <v>86</v>
      </c>
      <c r="P178" s="173" t="s">
        <v>23</v>
      </c>
      <c r="Q178" s="174">
        <v>0</v>
      </c>
      <c r="R178" s="169">
        <f>Q178+'[1]Костромаэнерго'!D178</f>
        <v>4.59</v>
      </c>
      <c r="S178" s="169">
        <v>0</v>
      </c>
      <c r="T178" s="121">
        <v>120</v>
      </c>
      <c r="U178" s="123">
        <f t="shared" si="19"/>
        <v>4.59</v>
      </c>
      <c r="V178" s="171">
        <v>0</v>
      </c>
      <c r="W178" s="125">
        <f>1.05*6.3</f>
        <v>6.615</v>
      </c>
      <c r="X178" s="172">
        <f t="shared" si="20"/>
        <v>2.0250000000000004</v>
      </c>
      <c r="Y178" s="208"/>
      <c r="Z178" s="210"/>
    </row>
    <row r="179" spans="1:26" s="1" customFormat="1" ht="12.75">
      <c r="A179" s="207"/>
      <c r="B179" s="40" t="s">
        <v>87</v>
      </c>
      <c r="C179" s="57" t="s">
        <v>23</v>
      </c>
      <c r="D179" s="150">
        <v>1.89</v>
      </c>
      <c r="E179" s="56">
        <v>0.38</v>
      </c>
      <c r="F179" s="12">
        <v>120</v>
      </c>
      <c r="G179" s="107">
        <v>1.5099999999999998</v>
      </c>
      <c r="H179" s="105">
        <v>0</v>
      </c>
      <c r="I179" s="41">
        <v>6.615</v>
      </c>
      <c r="J179" s="41">
        <v>5.105</v>
      </c>
      <c r="K179" s="214"/>
      <c r="L179" s="217"/>
      <c r="M179" s="14"/>
      <c r="N179" s="207"/>
      <c r="O179" s="42" t="s">
        <v>87</v>
      </c>
      <c r="P179" s="173" t="s">
        <v>23</v>
      </c>
      <c r="Q179" s="176">
        <v>0.178</v>
      </c>
      <c r="R179" s="169">
        <f>Q179+'[1]Костромаэнерго'!D179</f>
        <v>2.068</v>
      </c>
      <c r="S179" s="169">
        <v>0.38</v>
      </c>
      <c r="T179" s="121">
        <v>120</v>
      </c>
      <c r="U179" s="123">
        <f t="shared" si="19"/>
        <v>1.6880000000000002</v>
      </c>
      <c r="V179" s="171">
        <v>0</v>
      </c>
      <c r="W179" s="125">
        <f>1.05*6.3</f>
        <v>6.615</v>
      </c>
      <c r="X179" s="172">
        <f t="shared" si="20"/>
        <v>4.927</v>
      </c>
      <c r="Y179" s="208"/>
      <c r="Z179" s="211"/>
    </row>
    <row r="180" spans="1:26" s="1" customFormat="1" ht="24">
      <c r="A180" s="26">
        <v>131</v>
      </c>
      <c r="B180" s="58" t="s">
        <v>186</v>
      </c>
      <c r="C180" s="57" t="s">
        <v>18</v>
      </c>
      <c r="D180" s="39">
        <v>0.7</v>
      </c>
      <c r="E180" s="56">
        <v>0.45</v>
      </c>
      <c r="F180" s="12">
        <v>120</v>
      </c>
      <c r="G180" s="107">
        <v>0.24999999999999994</v>
      </c>
      <c r="H180" s="105">
        <v>0</v>
      </c>
      <c r="I180" s="41">
        <v>2.625</v>
      </c>
      <c r="J180" s="41">
        <v>2.375</v>
      </c>
      <c r="K180" s="103">
        <v>2.375</v>
      </c>
      <c r="L180" s="36" t="s">
        <v>225</v>
      </c>
      <c r="M180" s="14"/>
      <c r="N180" s="26">
        <v>131</v>
      </c>
      <c r="O180" s="60" t="s">
        <v>186</v>
      </c>
      <c r="P180" s="173" t="s">
        <v>18</v>
      </c>
      <c r="Q180" s="134">
        <v>0.032</v>
      </c>
      <c r="R180" s="169">
        <f>Q180+'[1]Костромаэнерго'!D180</f>
        <v>0.732</v>
      </c>
      <c r="S180" s="169">
        <v>0.45</v>
      </c>
      <c r="T180" s="121">
        <v>120</v>
      </c>
      <c r="U180" s="123">
        <f t="shared" si="19"/>
        <v>0.282</v>
      </c>
      <c r="V180" s="171">
        <v>0</v>
      </c>
      <c r="W180" s="125">
        <f>1.05*2.5</f>
        <v>2.625</v>
      </c>
      <c r="X180" s="172">
        <f t="shared" si="20"/>
        <v>2.343</v>
      </c>
      <c r="Y180" s="118">
        <f>X180</f>
        <v>2.343</v>
      </c>
      <c r="Z180" s="136" t="str">
        <f>IF(Y180&lt;0,"unavailable","available")</f>
        <v>available</v>
      </c>
    </row>
    <row r="181" spans="1:26" s="1" customFormat="1" ht="24">
      <c r="A181" s="26">
        <v>132</v>
      </c>
      <c r="B181" s="58" t="s">
        <v>187</v>
      </c>
      <c r="C181" s="57" t="s">
        <v>6</v>
      </c>
      <c r="D181" s="39">
        <v>0.15</v>
      </c>
      <c r="E181" s="56">
        <v>0.1</v>
      </c>
      <c r="F181" s="12">
        <v>120</v>
      </c>
      <c r="G181" s="107">
        <v>0.04999999999999999</v>
      </c>
      <c r="H181" s="105">
        <v>0</v>
      </c>
      <c r="I181" s="41">
        <v>1.6800000000000002</v>
      </c>
      <c r="J181" s="41">
        <v>1.6300000000000001</v>
      </c>
      <c r="K181" s="103">
        <v>1.6300000000000001</v>
      </c>
      <c r="L181" s="113" t="s">
        <v>225</v>
      </c>
      <c r="M181" s="14"/>
      <c r="N181" s="26">
        <v>132</v>
      </c>
      <c r="O181" s="60" t="s">
        <v>187</v>
      </c>
      <c r="P181" s="173" t="s">
        <v>6</v>
      </c>
      <c r="Q181" s="134">
        <v>0.006</v>
      </c>
      <c r="R181" s="169">
        <f>Q181+'[1]Костромаэнерго'!D181</f>
        <v>0.156</v>
      </c>
      <c r="S181" s="169">
        <v>0.1</v>
      </c>
      <c r="T181" s="121">
        <v>120</v>
      </c>
      <c r="U181" s="123">
        <f t="shared" si="19"/>
        <v>0.055999999999999994</v>
      </c>
      <c r="V181" s="171">
        <v>0</v>
      </c>
      <c r="W181" s="125">
        <f>1.05*1.6</f>
        <v>1.6800000000000002</v>
      </c>
      <c r="X181" s="172">
        <f t="shared" si="20"/>
        <v>1.624</v>
      </c>
      <c r="Y181" s="118">
        <f>X181</f>
        <v>1.624</v>
      </c>
      <c r="Z181" s="137" t="str">
        <f>IF(Y181&lt;0,"unavailable","available")</f>
        <v>available</v>
      </c>
    </row>
    <row r="182" spans="1:26" s="1" customFormat="1" ht="24">
      <c r="A182" s="205">
        <v>133</v>
      </c>
      <c r="B182" s="58" t="s">
        <v>188</v>
      </c>
      <c r="C182" s="57" t="s">
        <v>2</v>
      </c>
      <c r="D182" s="39">
        <v>3.87</v>
      </c>
      <c r="E182" s="59">
        <v>0.69</v>
      </c>
      <c r="F182" s="12">
        <v>120</v>
      </c>
      <c r="G182" s="105">
        <v>3.18</v>
      </c>
      <c r="H182" s="105">
        <v>0</v>
      </c>
      <c r="I182" s="41">
        <v>10.5</v>
      </c>
      <c r="J182" s="41">
        <v>7.32</v>
      </c>
      <c r="K182" s="212">
        <v>7.32</v>
      </c>
      <c r="L182" s="215" t="s">
        <v>225</v>
      </c>
      <c r="M182" s="14"/>
      <c r="N182" s="205">
        <v>133</v>
      </c>
      <c r="O182" s="60" t="s">
        <v>188</v>
      </c>
      <c r="P182" s="173" t="s">
        <v>2</v>
      </c>
      <c r="Q182" s="176">
        <v>1.218</v>
      </c>
      <c r="R182" s="169">
        <f>Q182+'[1]Костромаэнерго'!D182</f>
        <v>5.088</v>
      </c>
      <c r="S182" s="178">
        <f>S184+S183</f>
        <v>0.69</v>
      </c>
      <c r="T182" s="121">
        <v>120</v>
      </c>
      <c r="U182" s="123">
        <f t="shared" si="19"/>
        <v>4.398</v>
      </c>
      <c r="V182" s="171">
        <v>0</v>
      </c>
      <c r="W182" s="125">
        <f>1.05*10</f>
        <v>10.5</v>
      </c>
      <c r="X182" s="172">
        <f t="shared" si="20"/>
        <v>6.102</v>
      </c>
      <c r="Y182" s="208">
        <f>MIN(X182:X184)</f>
        <v>6.102</v>
      </c>
      <c r="Z182" s="209" t="str">
        <f>IF(Y182&lt;0,"unavailable","available")</f>
        <v>available</v>
      </c>
    </row>
    <row r="183" spans="1:26" s="1" customFormat="1" ht="12.75">
      <c r="A183" s="206"/>
      <c r="B183" s="40" t="s">
        <v>86</v>
      </c>
      <c r="C183" s="57" t="s">
        <v>2</v>
      </c>
      <c r="D183" s="150">
        <v>1.06</v>
      </c>
      <c r="E183" s="56">
        <v>0</v>
      </c>
      <c r="F183" s="12">
        <v>120</v>
      </c>
      <c r="G183" s="105">
        <v>1.06</v>
      </c>
      <c r="H183" s="105">
        <v>0</v>
      </c>
      <c r="I183" s="41">
        <v>10.5</v>
      </c>
      <c r="J183" s="41">
        <v>9.44</v>
      </c>
      <c r="K183" s="213"/>
      <c r="L183" s="216"/>
      <c r="M183" s="14"/>
      <c r="N183" s="206"/>
      <c r="O183" s="42" t="s">
        <v>86</v>
      </c>
      <c r="P183" s="173" t="s">
        <v>2</v>
      </c>
      <c r="Q183" s="174">
        <v>0</v>
      </c>
      <c r="R183" s="169">
        <f>Q183+'[1]Костромаэнерго'!D183</f>
        <v>1.06</v>
      </c>
      <c r="S183" s="169">
        <v>0</v>
      </c>
      <c r="T183" s="121">
        <v>120</v>
      </c>
      <c r="U183" s="123">
        <f t="shared" si="19"/>
        <v>1.06</v>
      </c>
      <c r="V183" s="171">
        <v>0</v>
      </c>
      <c r="W183" s="125">
        <f>1.05*10</f>
        <v>10.5</v>
      </c>
      <c r="X183" s="172">
        <f t="shared" si="20"/>
        <v>9.44</v>
      </c>
      <c r="Y183" s="208"/>
      <c r="Z183" s="210"/>
    </row>
    <row r="184" spans="1:26" s="1" customFormat="1" ht="12.75">
      <c r="A184" s="207"/>
      <c r="B184" s="40" t="s">
        <v>87</v>
      </c>
      <c r="C184" s="57" t="s">
        <v>2</v>
      </c>
      <c r="D184" s="150">
        <v>2.81</v>
      </c>
      <c r="E184" s="56">
        <v>0.69</v>
      </c>
      <c r="F184" s="12">
        <v>120</v>
      </c>
      <c r="G184" s="105">
        <v>2.12</v>
      </c>
      <c r="H184" s="105">
        <v>0</v>
      </c>
      <c r="I184" s="41">
        <v>10.5</v>
      </c>
      <c r="J184" s="41">
        <v>8.379999999999999</v>
      </c>
      <c r="K184" s="214"/>
      <c r="L184" s="217"/>
      <c r="M184" s="14"/>
      <c r="N184" s="207"/>
      <c r="O184" s="42" t="s">
        <v>87</v>
      </c>
      <c r="P184" s="173" t="s">
        <v>2</v>
      </c>
      <c r="Q184" s="176">
        <v>1.218</v>
      </c>
      <c r="R184" s="169">
        <f>Q184+'[1]Костромаэнерго'!D184</f>
        <v>4.0280000000000005</v>
      </c>
      <c r="S184" s="169">
        <v>0.69</v>
      </c>
      <c r="T184" s="121">
        <v>120</v>
      </c>
      <c r="U184" s="123">
        <f t="shared" si="19"/>
        <v>3.3380000000000005</v>
      </c>
      <c r="V184" s="171">
        <v>0</v>
      </c>
      <c r="W184" s="125">
        <f>1.05*10</f>
        <v>10.5</v>
      </c>
      <c r="X184" s="172">
        <f t="shared" si="20"/>
        <v>7.161999999999999</v>
      </c>
      <c r="Y184" s="208"/>
      <c r="Z184" s="210"/>
    </row>
    <row r="185" spans="1:26" s="1" customFormat="1" ht="24">
      <c r="A185" s="26">
        <v>134</v>
      </c>
      <c r="B185" s="58" t="s">
        <v>189</v>
      </c>
      <c r="C185" s="57" t="s">
        <v>6</v>
      </c>
      <c r="D185" s="39">
        <v>0.09</v>
      </c>
      <c r="E185" s="56">
        <v>0.1</v>
      </c>
      <c r="F185" s="12">
        <v>120</v>
      </c>
      <c r="G185" s="108">
        <v>-0.010000000000000009</v>
      </c>
      <c r="H185" s="105">
        <v>0</v>
      </c>
      <c r="I185" s="41">
        <v>1.6800000000000002</v>
      </c>
      <c r="J185" s="41">
        <v>1.6900000000000002</v>
      </c>
      <c r="K185" s="103">
        <v>1.6900000000000002</v>
      </c>
      <c r="L185" s="36" t="s">
        <v>225</v>
      </c>
      <c r="M185" s="14"/>
      <c r="N185" s="26">
        <v>134</v>
      </c>
      <c r="O185" s="60" t="s">
        <v>189</v>
      </c>
      <c r="P185" s="173" t="s">
        <v>6</v>
      </c>
      <c r="Q185" s="134">
        <v>0.037</v>
      </c>
      <c r="R185" s="169">
        <f>Q185+'[1]Костромаэнерго'!D185</f>
        <v>0.127</v>
      </c>
      <c r="S185" s="169">
        <v>0.1</v>
      </c>
      <c r="T185" s="121">
        <v>120</v>
      </c>
      <c r="U185" s="123">
        <f t="shared" si="19"/>
        <v>0.026999999999999996</v>
      </c>
      <c r="V185" s="171">
        <v>0</v>
      </c>
      <c r="W185" s="125">
        <f>1.05*1.6</f>
        <v>1.6800000000000002</v>
      </c>
      <c r="X185" s="172">
        <f t="shared" si="20"/>
        <v>1.6530000000000002</v>
      </c>
      <c r="Y185" s="118">
        <f>X185</f>
        <v>1.6530000000000002</v>
      </c>
      <c r="Z185" s="136" t="str">
        <f>IF(Y185&lt;0,"unavailable","available")</f>
        <v>available</v>
      </c>
    </row>
    <row r="186" spans="1:26" s="1" customFormat="1" ht="24">
      <c r="A186" s="205">
        <v>135</v>
      </c>
      <c r="B186" s="58" t="s">
        <v>190</v>
      </c>
      <c r="C186" s="57" t="s">
        <v>2</v>
      </c>
      <c r="D186" s="39">
        <v>5.36</v>
      </c>
      <c r="E186" s="59">
        <v>0.04</v>
      </c>
      <c r="F186" s="12">
        <v>120</v>
      </c>
      <c r="G186" s="107">
        <v>5.32</v>
      </c>
      <c r="H186" s="105">
        <v>0</v>
      </c>
      <c r="I186" s="41">
        <v>10.5</v>
      </c>
      <c r="J186" s="41">
        <v>5.18</v>
      </c>
      <c r="K186" s="212">
        <v>5.18</v>
      </c>
      <c r="L186" s="215" t="s">
        <v>225</v>
      </c>
      <c r="M186" s="14"/>
      <c r="N186" s="205">
        <v>135</v>
      </c>
      <c r="O186" s="60" t="s">
        <v>190</v>
      </c>
      <c r="P186" s="173" t="s">
        <v>2</v>
      </c>
      <c r="Q186" s="176">
        <v>0</v>
      </c>
      <c r="R186" s="169">
        <f>Q186+'[1]Костромаэнерго'!D186</f>
        <v>5.36</v>
      </c>
      <c r="S186" s="178">
        <f>S188+S187</f>
        <v>0.04</v>
      </c>
      <c r="T186" s="121">
        <v>120</v>
      </c>
      <c r="U186" s="123">
        <f t="shared" si="19"/>
        <v>5.32</v>
      </c>
      <c r="V186" s="171">
        <v>0</v>
      </c>
      <c r="W186" s="125">
        <v>10.5</v>
      </c>
      <c r="X186" s="172">
        <f t="shared" si="20"/>
        <v>5.18</v>
      </c>
      <c r="Y186" s="208">
        <f>MIN(X186:X188)</f>
        <v>5.18</v>
      </c>
      <c r="Z186" s="209" t="str">
        <f>IF(Y186&lt;0,"unavailable","available")</f>
        <v>available</v>
      </c>
    </row>
    <row r="187" spans="1:26" s="1" customFormat="1" ht="12.75">
      <c r="A187" s="206"/>
      <c r="B187" s="40" t="s">
        <v>86</v>
      </c>
      <c r="C187" s="57" t="s">
        <v>2</v>
      </c>
      <c r="D187" s="150">
        <v>5.25</v>
      </c>
      <c r="E187" s="56">
        <v>0</v>
      </c>
      <c r="F187" s="12">
        <v>120</v>
      </c>
      <c r="G187" s="107">
        <v>5.25</v>
      </c>
      <c r="H187" s="105">
        <v>0</v>
      </c>
      <c r="I187" s="41">
        <v>10.5</v>
      </c>
      <c r="J187" s="41">
        <v>5.25</v>
      </c>
      <c r="K187" s="213"/>
      <c r="L187" s="216"/>
      <c r="M187" s="14"/>
      <c r="N187" s="206"/>
      <c r="O187" s="42" t="s">
        <v>86</v>
      </c>
      <c r="P187" s="173" t="s">
        <v>2</v>
      </c>
      <c r="Q187" s="174">
        <v>0</v>
      </c>
      <c r="R187" s="169">
        <f>Q187+'[1]Костромаэнерго'!D187</f>
        <v>5.25</v>
      </c>
      <c r="S187" s="169">
        <v>0</v>
      </c>
      <c r="T187" s="121">
        <v>120</v>
      </c>
      <c r="U187" s="123">
        <f t="shared" si="19"/>
        <v>5.25</v>
      </c>
      <c r="V187" s="171">
        <v>0</v>
      </c>
      <c r="W187" s="125">
        <f>1.05*10</f>
        <v>10.5</v>
      </c>
      <c r="X187" s="172">
        <f t="shared" si="20"/>
        <v>5.25</v>
      </c>
      <c r="Y187" s="208"/>
      <c r="Z187" s="210"/>
    </row>
    <row r="188" spans="1:26" s="1" customFormat="1" ht="12.75">
      <c r="A188" s="207"/>
      <c r="B188" s="40" t="s">
        <v>87</v>
      </c>
      <c r="C188" s="57" t="s">
        <v>2</v>
      </c>
      <c r="D188" s="150">
        <v>0.11</v>
      </c>
      <c r="E188" s="56">
        <v>0.04</v>
      </c>
      <c r="F188" s="12">
        <v>120</v>
      </c>
      <c r="G188" s="107">
        <v>0.07</v>
      </c>
      <c r="H188" s="105">
        <v>0</v>
      </c>
      <c r="I188" s="41">
        <v>10.5</v>
      </c>
      <c r="J188" s="41">
        <v>10.43</v>
      </c>
      <c r="K188" s="214"/>
      <c r="L188" s="217"/>
      <c r="M188" s="14"/>
      <c r="N188" s="207"/>
      <c r="O188" s="42" t="s">
        <v>87</v>
      </c>
      <c r="P188" s="173" t="s">
        <v>2</v>
      </c>
      <c r="Q188" s="176">
        <v>0</v>
      </c>
      <c r="R188" s="169">
        <f>Q188+'[1]Костромаэнерго'!D188</f>
        <v>0.11</v>
      </c>
      <c r="S188" s="169">
        <v>0.04</v>
      </c>
      <c r="T188" s="121">
        <v>120</v>
      </c>
      <c r="U188" s="123">
        <f t="shared" si="19"/>
        <v>0.07</v>
      </c>
      <c r="V188" s="171">
        <v>0</v>
      </c>
      <c r="W188" s="125">
        <f>1.05*10</f>
        <v>10.5</v>
      </c>
      <c r="X188" s="172">
        <f t="shared" si="20"/>
        <v>10.43</v>
      </c>
      <c r="Y188" s="208"/>
      <c r="Z188" s="211"/>
    </row>
    <row r="189" spans="1:26" s="1" customFormat="1" ht="24">
      <c r="A189" s="26">
        <v>136</v>
      </c>
      <c r="B189" s="58" t="s">
        <v>191</v>
      </c>
      <c r="C189" s="57" t="s">
        <v>5</v>
      </c>
      <c r="D189" s="39">
        <v>2.12</v>
      </c>
      <c r="E189" s="56">
        <v>1.42</v>
      </c>
      <c r="F189" s="12">
        <v>120</v>
      </c>
      <c r="G189" s="105">
        <v>0.7000000000000002</v>
      </c>
      <c r="H189" s="105">
        <v>0</v>
      </c>
      <c r="I189" s="41">
        <v>4.2</v>
      </c>
      <c r="J189" s="41">
        <v>3.5</v>
      </c>
      <c r="K189" s="103">
        <v>3.5</v>
      </c>
      <c r="L189" s="36" t="s">
        <v>225</v>
      </c>
      <c r="M189" s="14"/>
      <c r="N189" s="26">
        <v>136</v>
      </c>
      <c r="O189" s="60" t="s">
        <v>191</v>
      </c>
      <c r="P189" s="173" t="s">
        <v>5</v>
      </c>
      <c r="Q189" s="134">
        <v>0.343</v>
      </c>
      <c r="R189" s="169">
        <f>Q189+'[1]Костромаэнерго'!D189</f>
        <v>2.463</v>
      </c>
      <c r="S189" s="169">
        <v>1.42</v>
      </c>
      <c r="T189" s="121">
        <v>120</v>
      </c>
      <c r="U189" s="123">
        <f t="shared" si="19"/>
        <v>1.0430000000000001</v>
      </c>
      <c r="V189" s="171">
        <v>0</v>
      </c>
      <c r="W189" s="125">
        <f>1.05*4</f>
        <v>4.2</v>
      </c>
      <c r="X189" s="172">
        <f t="shared" si="20"/>
        <v>3.157</v>
      </c>
      <c r="Y189" s="118">
        <f>X189</f>
        <v>3.157</v>
      </c>
      <c r="Z189" s="136" t="str">
        <f>IF(Y189&lt;0,"unavailable","available")</f>
        <v>available</v>
      </c>
    </row>
    <row r="190" spans="1:26" s="1" customFormat="1" ht="24">
      <c r="A190" s="26">
        <v>137</v>
      </c>
      <c r="B190" s="58" t="s">
        <v>192</v>
      </c>
      <c r="C190" s="57" t="s">
        <v>6</v>
      </c>
      <c r="D190" s="39">
        <v>0.4</v>
      </c>
      <c r="E190" s="56">
        <v>0.08</v>
      </c>
      <c r="F190" s="12">
        <v>120</v>
      </c>
      <c r="G190" s="108">
        <v>0.32</v>
      </c>
      <c r="H190" s="105">
        <v>0</v>
      </c>
      <c r="I190" s="41">
        <v>1.6800000000000002</v>
      </c>
      <c r="J190" s="41">
        <v>1.36</v>
      </c>
      <c r="K190" s="103">
        <v>1.36</v>
      </c>
      <c r="L190" s="113" t="s">
        <v>225</v>
      </c>
      <c r="M190" s="14"/>
      <c r="N190" s="26">
        <v>137</v>
      </c>
      <c r="O190" s="60" t="s">
        <v>192</v>
      </c>
      <c r="P190" s="173" t="s">
        <v>6</v>
      </c>
      <c r="Q190" s="134">
        <v>0</v>
      </c>
      <c r="R190" s="169">
        <f>Q190+'[1]Костромаэнерго'!D190</f>
        <v>0.4</v>
      </c>
      <c r="S190" s="169">
        <v>0.08</v>
      </c>
      <c r="T190" s="121">
        <v>120</v>
      </c>
      <c r="U190" s="123">
        <f t="shared" si="19"/>
        <v>0.32</v>
      </c>
      <c r="V190" s="171">
        <v>0</v>
      </c>
      <c r="W190" s="125">
        <f>1.05*1.6</f>
        <v>1.6800000000000002</v>
      </c>
      <c r="X190" s="172">
        <f t="shared" si="20"/>
        <v>1.36</v>
      </c>
      <c r="Y190" s="118">
        <f>X190</f>
        <v>1.36</v>
      </c>
      <c r="Z190" s="137" t="str">
        <f>IF(Y190&lt;0,"unavailable","available")</f>
        <v>available</v>
      </c>
    </row>
    <row r="191" spans="1:26" s="1" customFormat="1" ht="24">
      <c r="A191" s="205">
        <v>138</v>
      </c>
      <c r="B191" s="58" t="s">
        <v>193</v>
      </c>
      <c r="C191" s="57" t="s">
        <v>2</v>
      </c>
      <c r="D191" s="39">
        <v>7.540000000000001</v>
      </c>
      <c r="E191" s="59">
        <v>0.8</v>
      </c>
      <c r="F191" s="12">
        <v>120</v>
      </c>
      <c r="G191" s="105">
        <v>6.740000000000001</v>
      </c>
      <c r="H191" s="105">
        <v>0</v>
      </c>
      <c r="I191" s="41">
        <v>10.5</v>
      </c>
      <c r="J191" s="41">
        <v>3.759999999999999</v>
      </c>
      <c r="K191" s="212">
        <v>3.759999999999999</v>
      </c>
      <c r="L191" s="215" t="s">
        <v>225</v>
      </c>
      <c r="M191" s="14"/>
      <c r="N191" s="205">
        <v>138</v>
      </c>
      <c r="O191" s="60" t="s">
        <v>193</v>
      </c>
      <c r="P191" s="173" t="s">
        <v>2</v>
      </c>
      <c r="Q191" s="176">
        <v>0.236</v>
      </c>
      <c r="R191" s="169">
        <f>Q191+'[1]Костромаэнерго'!D191</f>
        <v>7.776000000000001</v>
      </c>
      <c r="S191" s="178">
        <f>S193+S192</f>
        <v>0.8</v>
      </c>
      <c r="T191" s="121">
        <v>120</v>
      </c>
      <c r="U191" s="123">
        <f t="shared" si="19"/>
        <v>6.976000000000001</v>
      </c>
      <c r="V191" s="171">
        <v>0</v>
      </c>
      <c r="W191" s="125">
        <f>1.05*10</f>
        <v>10.5</v>
      </c>
      <c r="X191" s="172">
        <f t="shared" si="20"/>
        <v>3.523999999999999</v>
      </c>
      <c r="Y191" s="208">
        <f>MIN(X191:X193)</f>
        <v>3.523999999999999</v>
      </c>
      <c r="Z191" s="209" t="str">
        <f>IF(Y191&lt;0,"unavailable","available")</f>
        <v>available</v>
      </c>
    </row>
    <row r="192" spans="1:26" s="1" customFormat="1" ht="12.75">
      <c r="A192" s="206"/>
      <c r="B192" s="40" t="s">
        <v>86</v>
      </c>
      <c r="C192" s="57" t="s">
        <v>2</v>
      </c>
      <c r="D192" s="150">
        <v>5.36</v>
      </c>
      <c r="E192" s="56">
        <v>0</v>
      </c>
      <c r="F192" s="12">
        <v>120</v>
      </c>
      <c r="G192" s="105">
        <v>5.36</v>
      </c>
      <c r="H192" s="105">
        <v>0</v>
      </c>
      <c r="I192" s="41">
        <v>10.5</v>
      </c>
      <c r="J192" s="41">
        <v>5.14</v>
      </c>
      <c r="K192" s="213"/>
      <c r="L192" s="216"/>
      <c r="M192" s="14"/>
      <c r="N192" s="206"/>
      <c r="O192" s="42" t="s">
        <v>86</v>
      </c>
      <c r="P192" s="173" t="s">
        <v>2</v>
      </c>
      <c r="Q192" s="174">
        <v>0</v>
      </c>
      <c r="R192" s="169">
        <f>Q192+'[1]Костромаэнерго'!D192</f>
        <v>5.36</v>
      </c>
      <c r="S192" s="169">
        <v>0</v>
      </c>
      <c r="T192" s="121">
        <v>120</v>
      </c>
      <c r="U192" s="123">
        <f t="shared" si="19"/>
        <v>5.36</v>
      </c>
      <c r="V192" s="171">
        <v>0</v>
      </c>
      <c r="W192" s="125">
        <f>1.05*10</f>
        <v>10.5</v>
      </c>
      <c r="X192" s="172">
        <f t="shared" si="20"/>
        <v>5.14</v>
      </c>
      <c r="Y192" s="208"/>
      <c r="Z192" s="210"/>
    </row>
    <row r="193" spans="1:26" s="1" customFormat="1" ht="12.75">
      <c r="A193" s="207"/>
      <c r="B193" s="40" t="s">
        <v>86</v>
      </c>
      <c r="C193" s="57" t="s">
        <v>2</v>
      </c>
      <c r="D193" s="150">
        <v>2.18</v>
      </c>
      <c r="E193" s="56">
        <v>0.8</v>
      </c>
      <c r="F193" s="12">
        <v>120</v>
      </c>
      <c r="G193" s="105">
        <v>1.3800000000000001</v>
      </c>
      <c r="H193" s="105">
        <v>0</v>
      </c>
      <c r="I193" s="41">
        <v>10.5</v>
      </c>
      <c r="J193" s="41">
        <v>9.12</v>
      </c>
      <c r="K193" s="214"/>
      <c r="L193" s="217"/>
      <c r="M193" s="14"/>
      <c r="N193" s="207"/>
      <c r="O193" s="42" t="s">
        <v>86</v>
      </c>
      <c r="P193" s="173" t="s">
        <v>2</v>
      </c>
      <c r="Q193" s="176">
        <v>0.236</v>
      </c>
      <c r="R193" s="169">
        <f>Q193+'[1]Костромаэнерго'!D193</f>
        <v>2.4160000000000004</v>
      </c>
      <c r="S193" s="169">
        <v>0.8</v>
      </c>
      <c r="T193" s="121">
        <v>120</v>
      </c>
      <c r="U193" s="123">
        <f t="shared" si="19"/>
        <v>1.6160000000000003</v>
      </c>
      <c r="V193" s="171">
        <v>0</v>
      </c>
      <c r="W193" s="125">
        <f>1.05*10</f>
        <v>10.5</v>
      </c>
      <c r="X193" s="172">
        <f t="shared" si="20"/>
        <v>8.884</v>
      </c>
      <c r="Y193" s="208"/>
      <c r="Z193" s="210"/>
    </row>
    <row r="194" spans="1:26" s="1" customFormat="1" ht="24">
      <c r="A194" s="26">
        <v>139</v>
      </c>
      <c r="B194" s="58" t="s">
        <v>194</v>
      </c>
      <c r="C194" s="57" t="s">
        <v>4</v>
      </c>
      <c r="D194" s="39">
        <v>1.19</v>
      </c>
      <c r="E194" s="56">
        <v>0</v>
      </c>
      <c r="F194" s="12">
        <v>0</v>
      </c>
      <c r="G194" s="105">
        <v>1.19</v>
      </c>
      <c r="H194" s="105">
        <v>0</v>
      </c>
      <c r="I194" s="41">
        <v>2.625</v>
      </c>
      <c r="J194" s="41">
        <v>1.435</v>
      </c>
      <c r="K194" s="103">
        <v>1.435</v>
      </c>
      <c r="L194" s="36" t="s">
        <v>225</v>
      </c>
      <c r="M194" s="14"/>
      <c r="N194" s="26">
        <v>139</v>
      </c>
      <c r="O194" s="60" t="s">
        <v>194</v>
      </c>
      <c r="P194" s="173" t="s">
        <v>4</v>
      </c>
      <c r="Q194" s="134">
        <v>0.057</v>
      </c>
      <c r="R194" s="169">
        <f>Q194+'[1]Костромаэнерго'!D194</f>
        <v>1.2469999999999999</v>
      </c>
      <c r="S194" s="169">
        <v>0</v>
      </c>
      <c r="T194" s="121">
        <v>0</v>
      </c>
      <c r="U194" s="123">
        <f t="shared" si="19"/>
        <v>1.2469999999999999</v>
      </c>
      <c r="V194" s="171">
        <v>0</v>
      </c>
      <c r="W194" s="125">
        <f>1.05*2.5</f>
        <v>2.625</v>
      </c>
      <c r="X194" s="172">
        <f t="shared" si="20"/>
        <v>1.3780000000000001</v>
      </c>
      <c r="Y194" s="118">
        <f>X194</f>
        <v>1.3780000000000001</v>
      </c>
      <c r="Z194" s="136" t="str">
        <f aca="true" t="shared" si="26" ref="Z194:Z202">IF(Y194&lt;0,"unavailable","available")</f>
        <v>available</v>
      </c>
    </row>
    <row r="195" spans="1:26" s="1" customFormat="1" ht="24">
      <c r="A195" s="26">
        <v>140</v>
      </c>
      <c r="B195" s="58" t="s">
        <v>195</v>
      </c>
      <c r="C195" s="57" t="s">
        <v>5</v>
      </c>
      <c r="D195" s="39">
        <v>3</v>
      </c>
      <c r="E195" s="56">
        <v>1.58</v>
      </c>
      <c r="F195" s="12">
        <v>120</v>
      </c>
      <c r="G195" s="105">
        <v>1.42</v>
      </c>
      <c r="H195" s="105">
        <v>0</v>
      </c>
      <c r="I195" s="41">
        <v>4.2</v>
      </c>
      <c r="J195" s="41">
        <v>2.7800000000000002</v>
      </c>
      <c r="K195" s="103">
        <v>2.7800000000000002</v>
      </c>
      <c r="L195" s="36" t="s">
        <v>225</v>
      </c>
      <c r="M195" s="14"/>
      <c r="N195" s="26">
        <v>140</v>
      </c>
      <c r="O195" s="60" t="s">
        <v>195</v>
      </c>
      <c r="P195" s="173" t="s">
        <v>5</v>
      </c>
      <c r="Q195" s="134">
        <v>0.119</v>
      </c>
      <c r="R195" s="169">
        <f>Q195+'[1]Костромаэнерго'!D195</f>
        <v>3.1189999999999998</v>
      </c>
      <c r="S195" s="169">
        <v>1.58</v>
      </c>
      <c r="T195" s="121">
        <v>120</v>
      </c>
      <c r="U195" s="123">
        <f t="shared" si="19"/>
        <v>1.5389999999999997</v>
      </c>
      <c r="V195" s="171">
        <v>0</v>
      </c>
      <c r="W195" s="125">
        <f>1.05*4</f>
        <v>4.2</v>
      </c>
      <c r="X195" s="172">
        <f t="shared" si="20"/>
        <v>2.6610000000000005</v>
      </c>
      <c r="Y195" s="118">
        <f aca="true" t="shared" si="27" ref="Y195:Y201">X195</f>
        <v>2.6610000000000005</v>
      </c>
      <c r="Z195" s="136" t="str">
        <f t="shared" si="26"/>
        <v>available</v>
      </c>
    </row>
    <row r="196" spans="1:26" s="1" customFormat="1" ht="24">
      <c r="A196" s="26">
        <v>141</v>
      </c>
      <c r="B196" s="58" t="s">
        <v>196</v>
      </c>
      <c r="C196" s="57" t="s">
        <v>10</v>
      </c>
      <c r="D196" s="39">
        <v>0.18</v>
      </c>
      <c r="E196" s="56">
        <v>0</v>
      </c>
      <c r="F196" s="12">
        <v>0</v>
      </c>
      <c r="G196" s="108">
        <v>0.18</v>
      </c>
      <c r="H196" s="105">
        <v>0</v>
      </c>
      <c r="I196" s="41">
        <v>1.05</v>
      </c>
      <c r="J196" s="41">
        <v>0.8700000000000001</v>
      </c>
      <c r="K196" s="103">
        <v>0.8700000000000001</v>
      </c>
      <c r="L196" s="113" t="s">
        <v>225</v>
      </c>
      <c r="M196" s="14"/>
      <c r="N196" s="26">
        <v>141</v>
      </c>
      <c r="O196" s="60" t="s">
        <v>196</v>
      </c>
      <c r="P196" s="173" t="s">
        <v>10</v>
      </c>
      <c r="Q196" s="134">
        <v>0.004</v>
      </c>
      <c r="R196" s="169">
        <f>Q196+'[1]Костромаэнерго'!D196</f>
        <v>0.184</v>
      </c>
      <c r="S196" s="169">
        <v>0</v>
      </c>
      <c r="T196" s="121">
        <v>0</v>
      </c>
      <c r="U196" s="123">
        <f t="shared" si="19"/>
        <v>0.184</v>
      </c>
      <c r="V196" s="171">
        <v>0</v>
      </c>
      <c r="W196" s="125">
        <f>1.05*1</f>
        <v>1.05</v>
      </c>
      <c r="X196" s="172">
        <f t="shared" si="20"/>
        <v>0.8660000000000001</v>
      </c>
      <c r="Y196" s="118">
        <f t="shared" si="27"/>
        <v>0.8660000000000001</v>
      </c>
      <c r="Z196" s="137" t="str">
        <f t="shared" si="26"/>
        <v>available</v>
      </c>
    </row>
    <row r="197" spans="1:26" s="1" customFormat="1" ht="24">
      <c r="A197" s="26">
        <v>142</v>
      </c>
      <c r="B197" s="58" t="s">
        <v>197</v>
      </c>
      <c r="C197" s="57" t="s">
        <v>24</v>
      </c>
      <c r="D197" s="39">
        <v>0.81</v>
      </c>
      <c r="E197" s="56">
        <v>0.1</v>
      </c>
      <c r="F197" s="12">
        <v>120</v>
      </c>
      <c r="G197" s="107">
        <v>0.7100000000000001</v>
      </c>
      <c r="H197" s="105">
        <v>0</v>
      </c>
      <c r="I197" s="41">
        <v>1.05</v>
      </c>
      <c r="J197" s="41">
        <v>0.33999999999999997</v>
      </c>
      <c r="K197" s="103">
        <v>0.33999999999999997</v>
      </c>
      <c r="L197" s="36" t="s">
        <v>225</v>
      </c>
      <c r="M197" s="14"/>
      <c r="N197" s="26">
        <v>142</v>
      </c>
      <c r="O197" s="60" t="s">
        <v>197</v>
      </c>
      <c r="P197" s="173" t="s">
        <v>24</v>
      </c>
      <c r="Q197" s="134">
        <v>0</v>
      </c>
      <c r="R197" s="169">
        <f>Q197+'[1]Костромаэнерго'!D197</f>
        <v>0.81</v>
      </c>
      <c r="S197" s="169">
        <v>0.1</v>
      </c>
      <c r="T197" s="121">
        <v>120</v>
      </c>
      <c r="U197" s="123">
        <f t="shared" si="19"/>
        <v>0.7100000000000001</v>
      </c>
      <c r="V197" s="171">
        <v>0</v>
      </c>
      <c r="W197" s="125">
        <f>1.05*1</f>
        <v>1.05</v>
      </c>
      <c r="X197" s="172">
        <f t="shared" si="20"/>
        <v>0.33999999999999997</v>
      </c>
      <c r="Y197" s="118">
        <f t="shared" si="27"/>
        <v>0.33999999999999997</v>
      </c>
      <c r="Z197" s="136" t="str">
        <f t="shared" si="26"/>
        <v>available</v>
      </c>
    </row>
    <row r="198" spans="1:26" s="1" customFormat="1" ht="24">
      <c r="A198" s="26">
        <v>143</v>
      </c>
      <c r="B198" s="58" t="s">
        <v>198</v>
      </c>
      <c r="C198" s="57" t="s">
        <v>22</v>
      </c>
      <c r="D198" s="39">
        <v>0.39</v>
      </c>
      <c r="E198" s="56">
        <v>0.32</v>
      </c>
      <c r="F198" s="12">
        <v>120</v>
      </c>
      <c r="G198" s="107">
        <v>0.07</v>
      </c>
      <c r="H198" s="105">
        <v>0</v>
      </c>
      <c r="I198" s="41">
        <v>1.6800000000000002</v>
      </c>
      <c r="J198" s="41">
        <v>1.61</v>
      </c>
      <c r="K198" s="103">
        <v>1.61</v>
      </c>
      <c r="L198" s="36" t="s">
        <v>225</v>
      </c>
      <c r="M198" s="14"/>
      <c r="N198" s="26">
        <v>143</v>
      </c>
      <c r="O198" s="60" t="s">
        <v>198</v>
      </c>
      <c r="P198" s="173" t="s">
        <v>22</v>
      </c>
      <c r="Q198" s="134">
        <v>0.018</v>
      </c>
      <c r="R198" s="169">
        <f>Q198+'[1]Костромаэнерго'!D198</f>
        <v>0.40800000000000003</v>
      </c>
      <c r="S198" s="169">
        <v>0.32</v>
      </c>
      <c r="T198" s="121">
        <v>120</v>
      </c>
      <c r="U198" s="123">
        <f t="shared" si="19"/>
        <v>0.08800000000000002</v>
      </c>
      <c r="V198" s="171">
        <v>0</v>
      </c>
      <c r="W198" s="125">
        <f>1.05*1.6</f>
        <v>1.6800000000000002</v>
      </c>
      <c r="X198" s="172">
        <f t="shared" si="20"/>
        <v>1.592</v>
      </c>
      <c r="Y198" s="118">
        <f t="shared" si="27"/>
        <v>1.592</v>
      </c>
      <c r="Z198" s="136" t="str">
        <f t="shared" si="26"/>
        <v>available</v>
      </c>
    </row>
    <row r="199" spans="1:26" s="1" customFormat="1" ht="24">
      <c r="A199" s="26">
        <v>144</v>
      </c>
      <c r="B199" s="58" t="s">
        <v>199</v>
      </c>
      <c r="C199" s="57" t="s">
        <v>0</v>
      </c>
      <c r="D199" s="39">
        <v>2.58</v>
      </c>
      <c r="E199" s="56">
        <v>0</v>
      </c>
      <c r="F199" s="12">
        <v>0</v>
      </c>
      <c r="G199" s="107">
        <v>2.58</v>
      </c>
      <c r="H199" s="105">
        <v>0</v>
      </c>
      <c r="I199" s="41">
        <v>26.25</v>
      </c>
      <c r="J199" s="41">
        <v>23.67</v>
      </c>
      <c r="K199" s="103">
        <v>23.67</v>
      </c>
      <c r="L199" s="36" t="s">
        <v>225</v>
      </c>
      <c r="M199" s="14"/>
      <c r="N199" s="26">
        <v>144</v>
      </c>
      <c r="O199" s="58" t="s">
        <v>199</v>
      </c>
      <c r="P199" s="173" t="s">
        <v>0</v>
      </c>
      <c r="Q199" s="134">
        <v>0.331</v>
      </c>
      <c r="R199" s="169">
        <f>Q199+'[1]Костромаэнерго'!D199</f>
        <v>2.911</v>
      </c>
      <c r="S199" s="169">
        <v>0</v>
      </c>
      <c r="T199" s="121">
        <v>0</v>
      </c>
      <c r="U199" s="123">
        <f t="shared" si="19"/>
        <v>2.911</v>
      </c>
      <c r="V199" s="171">
        <v>0</v>
      </c>
      <c r="W199" s="125">
        <f>1.05*25</f>
        <v>26.25</v>
      </c>
      <c r="X199" s="172">
        <f t="shared" si="20"/>
        <v>23.339</v>
      </c>
      <c r="Y199" s="118">
        <f t="shared" si="27"/>
        <v>23.339</v>
      </c>
      <c r="Z199" s="136" t="str">
        <f t="shared" si="26"/>
        <v>available</v>
      </c>
    </row>
    <row r="200" spans="1:26" s="1" customFormat="1" ht="24">
      <c r="A200" s="26">
        <v>145</v>
      </c>
      <c r="B200" s="58" t="s">
        <v>200</v>
      </c>
      <c r="C200" s="57" t="s">
        <v>25</v>
      </c>
      <c r="D200" s="39">
        <v>0.44</v>
      </c>
      <c r="E200" s="56">
        <v>0.15</v>
      </c>
      <c r="F200" s="12">
        <v>120</v>
      </c>
      <c r="G200" s="107">
        <v>0.29000000000000004</v>
      </c>
      <c r="H200" s="105">
        <v>0</v>
      </c>
      <c r="I200" s="41">
        <v>1.6800000000000002</v>
      </c>
      <c r="J200" s="41">
        <v>1.3900000000000001</v>
      </c>
      <c r="K200" s="103">
        <v>1.3900000000000001</v>
      </c>
      <c r="L200" s="36" t="s">
        <v>225</v>
      </c>
      <c r="M200" s="14"/>
      <c r="N200" s="26">
        <v>145</v>
      </c>
      <c r="O200" s="60" t="s">
        <v>200</v>
      </c>
      <c r="P200" s="173" t="s">
        <v>25</v>
      </c>
      <c r="Q200" s="134">
        <v>0.048</v>
      </c>
      <c r="R200" s="169">
        <f>Q200+'[1]Костромаэнерго'!D200</f>
        <v>0.488</v>
      </c>
      <c r="S200" s="169">
        <v>0.15</v>
      </c>
      <c r="T200" s="121">
        <v>120</v>
      </c>
      <c r="U200" s="123">
        <f t="shared" si="19"/>
        <v>0.33799999999999997</v>
      </c>
      <c r="V200" s="171">
        <v>0</v>
      </c>
      <c r="W200" s="125">
        <f>1.05*1.6</f>
        <v>1.6800000000000002</v>
      </c>
      <c r="X200" s="172">
        <f t="shared" si="20"/>
        <v>1.342</v>
      </c>
      <c r="Y200" s="118">
        <f t="shared" si="27"/>
        <v>1.342</v>
      </c>
      <c r="Z200" s="136" t="str">
        <f t="shared" si="26"/>
        <v>available</v>
      </c>
    </row>
    <row r="201" spans="1:26" s="1" customFormat="1" ht="24">
      <c r="A201" s="26">
        <v>146</v>
      </c>
      <c r="B201" s="58" t="s">
        <v>201</v>
      </c>
      <c r="C201" s="57" t="s">
        <v>4</v>
      </c>
      <c r="D201" s="39">
        <v>2.15</v>
      </c>
      <c r="E201" s="56">
        <v>1.23</v>
      </c>
      <c r="F201" s="12">
        <v>120</v>
      </c>
      <c r="G201" s="105">
        <v>0.9199999999999999</v>
      </c>
      <c r="H201" s="105">
        <v>0</v>
      </c>
      <c r="I201" s="41">
        <v>2.625</v>
      </c>
      <c r="J201" s="41">
        <v>1.705</v>
      </c>
      <c r="K201" s="103">
        <v>1.705</v>
      </c>
      <c r="L201" s="113" t="s">
        <v>225</v>
      </c>
      <c r="M201" s="14"/>
      <c r="N201" s="26">
        <v>146</v>
      </c>
      <c r="O201" s="60" t="s">
        <v>201</v>
      </c>
      <c r="P201" s="173" t="s">
        <v>4</v>
      </c>
      <c r="Q201" s="134">
        <v>0.11</v>
      </c>
      <c r="R201" s="169">
        <f>Q201+'[1]Костромаэнерго'!D201</f>
        <v>2.26</v>
      </c>
      <c r="S201" s="169">
        <v>1.23</v>
      </c>
      <c r="T201" s="121">
        <v>120</v>
      </c>
      <c r="U201" s="123">
        <f t="shared" si="19"/>
        <v>1.0299999999999998</v>
      </c>
      <c r="V201" s="171">
        <v>0</v>
      </c>
      <c r="W201" s="125">
        <f>1.05*2.5</f>
        <v>2.625</v>
      </c>
      <c r="X201" s="172">
        <f t="shared" si="20"/>
        <v>1.5950000000000002</v>
      </c>
      <c r="Y201" s="118">
        <f t="shared" si="27"/>
        <v>1.5950000000000002</v>
      </c>
      <c r="Z201" s="137" t="str">
        <f t="shared" si="26"/>
        <v>available</v>
      </c>
    </row>
    <row r="202" spans="1:26" s="1" customFormat="1" ht="24">
      <c r="A202" s="205">
        <v>147</v>
      </c>
      <c r="B202" s="58" t="s">
        <v>202</v>
      </c>
      <c r="C202" s="57" t="s">
        <v>26</v>
      </c>
      <c r="D202" s="39">
        <v>16.049999999999997</v>
      </c>
      <c r="E202" s="59">
        <v>3.6</v>
      </c>
      <c r="F202" s="12">
        <v>120</v>
      </c>
      <c r="G202" s="108">
        <v>12.449999999999998</v>
      </c>
      <c r="H202" s="105">
        <v>0</v>
      </c>
      <c r="I202" s="41">
        <v>48.615</v>
      </c>
      <c r="J202" s="41">
        <v>36.165000000000006</v>
      </c>
      <c r="K202" s="212">
        <v>36.165000000000006</v>
      </c>
      <c r="L202" s="215" t="s">
        <v>225</v>
      </c>
      <c r="M202" s="14"/>
      <c r="N202" s="205">
        <v>147</v>
      </c>
      <c r="O202" s="60" t="s">
        <v>202</v>
      </c>
      <c r="P202" s="173" t="s">
        <v>26</v>
      </c>
      <c r="Q202" s="176">
        <v>0.629</v>
      </c>
      <c r="R202" s="169">
        <f>Q202+'[1]Костромаэнерго'!D202</f>
        <v>16.679</v>
      </c>
      <c r="S202" s="178">
        <f>S204+S203</f>
        <v>3.6</v>
      </c>
      <c r="T202" s="121">
        <v>120</v>
      </c>
      <c r="U202" s="123">
        <f aca="true" t="shared" si="28" ref="U202:U231">R202-S202</f>
        <v>13.078999999999999</v>
      </c>
      <c r="V202" s="171">
        <v>0</v>
      </c>
      <c r="W202" s="125">
        <f>1.05*(40+6.3)</f>
        <v>48.615</v>
      </c>
      <c r="X202" s="172">
        <f aca="true" t="shared" si="29" ref="X202:X231">W202-V202-U202</f>
        <v>35.536</v>
      </c>
      <c r="Y202" s="208">
        <f>MIN(X202:X204)</f>
        <v>35.536</v>
      </c>
      <c r="Z202" s="209" t="str">
        <f t="shared" si="26"/>
        <v>available</v>
      </c>
    </row>
    <row r="203" spans="1:26" s="1" customFormat="1" ht="12.75">
      <c r="A203" s="206"/>
      <c r="B203" s="40" t="s">
        <v>86</v>
      </c>
      <c r="C203" s="57" t="s">
        <v>26</v>
      </c>
      <c r="D203" s="150">
        <v>8.53</v>
      </c>
      <c r="E203" s="56">
        <v>0</v>
      </c>
      <c r="F203" s="12">
        <v>120</v>
      </c>
      <c r="G203" s="107">
        <v>8.53</v>
      </c>
      <c r="H203" s="105">
        <v>0</v>
      </c>
      <c r="I203" s="41">
        <v>48.615</v>
      </c>
      <c r="J203" s="41">
        <v>40.085</v>
      </c>
      <c r="K203" s="213"/>
      <c r="L203" s="216"/>
      <c r="M203" s="14"/>
      <c r="N203" s="206"/>
      <c r="O203" s="42" t="s">
        <v>86</v>
      </c>
      <c r="P203" s="173" t="s">
        <v>26</v>
      </c>
      <c r="Q203" s="174">
        <v>0</v>
      </c>
      <c r="R203" s="169">
        <f>Q203+'[1]Костромаэнерго'!D203</f>
        <v>8.53</v>
      </c>
      <c r="S203" s="169">
        <v>0</v>
      </c>
      <c r="T203" s="121">
        <v>120</v>
      </c>
      <c r="U203" s="123">
        <f t="shared" si="28"/>
        <v>8.53</v>
      </c>
      <c r="V203" s="171">
        <v>0</v>
      </c>
      <c r="W203" s="125">
        <f>1.05*(40+6.3)</f>
        <v>48.615</v>
      </c>
      <c r="X203" s="172">
        <f t="shared" si="29"/>
        <v>40.085</v>
      </c>
      <c r="Y203" s="208"/>
      <c r="Z203" s="210"/>
    </row>
    <row r="204" spans="1:26" s="1" customFormat="1" ht="12.75">
      <c r="A204" s="207"/>
      <c r="B204" s="40" t="s">
        <v>87</v>
      </c>
      <c r="C204" s="57" t="s">
        <v>26</v>
      </c>
      <c r="D204" s="150">
        <v>7.52</v>
      </c>
      <c r="E204" s="56">
        <v>3.6</v>
      </c>
      <c r="F204" s="12">
        <v>120</v>
      </c>
      <c r="G204" s="107">
        <v>3.9199999999999995</v>
      </c>
      <c r="H204" s="105">
        <v>0</v>
      </c>
      <c r="I204" s="41">
        <v>48.615</v>
      </c>
      <c r="J204" s="41">
        <v>44.695</v>
      </c>
      <c r="K204" s="214"/>
      <c r="L204" s="217"/>
      <c r="M204" s="14"/>
      <c r="N204" s="207"/>
      <c r="O204" s="42" t="s">
        <v>87</v>
      </c>
      <c r="P204" s="173" t="s">
        <v>26</v>
      </c>
      <c r="Q204" s="176">
        <v>0.629</v>
      </c>
      <c r="R204" s="169">
        <f>Q204+'[1]Костромаэнерго'!D204</f>
        <v>8.149</v>
      </c>
      <c r="S204" s="169">
        <v>3.6</v>
      </c>
      <c r="T204" s="121">
        <v>120</v>
      </c>
      <c r="U204" s="123">
        <f t="shared" si="28"/>
        <v>4.5489999999999995</v>
      </c>
      <c r="V204" s="171">
        <v>0</v>
      </c>
      <c r="W204" s="125">
        <f>1.05*(40+6.3)</f>
        <v>48.615</v>
      </c>
      <c r="X204" s="172">
        <f t="shared" si="29"/>
        <v>44.066</v>
      </c>
      <c r="Y204" s="208"/>
      <c r="Z204" s="211"/>
    </row>
    <row r="205" spans="1:26" s="1" customFormat="1" ht="24">
      <c r="A205" s="26">
        <v>148</v>
      </c>
      <c r="B205" s="58" t="s">
        <v>203</v>
      </c>
      <c r="C205" s="57" t="s">
        <v>6</v>
      </c>
      <c r="D205" s="39">
        <v>0.15</v>
      </c>
      <c r="E205" s="56">
        <v>0.12</v>
      </c>
      <c r="F205" s="12">
        <v>120</v>
      </c>
      <c r="G205" s="105">
        <v>0.03</v>
      </c>
      <c r="H205" s="105">
        <v>0</v>
      </c>
      <c r="I205" s="41">
        <v>1.6800000000000002</v>
      </c>
      <c r="J205" s="41">
        <v>1.6500000000000001</v>
      </c>
      <c r="K205" s="103">
        <v>1.6500000000000001</v>
      </c>
      <c r="L205" s="36" t="s">
        <v>225</v>
      </c>
      <c r="M205" s="14"/>
      <c r="N205" s="26">
        <v>148</v>
      </c>
      <c r="O205" s="60" t="s">
        <v>203</v>
      </c>
      <c r="P205" s="173" t="s">
        <v>6</v>
      </c>
      <c r="Q205" s="134">
        <v>0.017</v>
      </c>
      <c r="R205" s="169">
        <f>Q205+'[1]Костромаэнерго'!D205</f>
        <v>0.16699999999999998</v>
      </c>
      <c r="S205" s="169">
        <v>0.12</v>
      </c>
      <c r="T205" s="121">
        <v>120</v>
      </c>
      <c r="U205" s="123">
        <f t="shared" si="28"/>
        <v>0.046999999999999986</v>
      </c>
      <c r="V205" s="171">
        <v>0</v>
      </c>
      <c r="W205" s="125">
        <f>1.05*1.6</f>
        <v>1.6800000000000002</v>
      </c>
      <c r="X205" s="172">
        <f t="shared" si="29"/>
        <v>1.6330000000000002</v>
      </c>
      <c r="Y205" s="118">
        <f>X205</f>
        <v>1.6330000000000002</v>
      </c>
      <c r="Z205" s="136" t="str">
        <f>IF(Y205&lt;0,"unavailable","available")</f>
        <v>available</v>
      </c>
    </row>
    <row r="206" spans="1:26" s="1" customFormat="1" ht="24">
      <c r="A206" s="26">
        <v>149</v>
      </c>
      <c r="B206" s="58" t="s">
        <v>204</v>
      </c>
      <c r="C206" s="57" t="s">
        <v>27</v>
      </c>
      <c r="D206" s="39">
        <v>0.51</v>
      </c>
      <c r="E206" s="56">
        <v>0.42</v>
      </c>
      <c r="F206" s="12">
        <v>120</v>
      </c>
      <c r="G206" s="105">
        <v>0.09000000000000002</v>
      </c>
      <c r="H206" s="105">
        <v>0</v>
      </c>
      <c r="I206" s="41">
        <v>1.8900000000000001</v>
      </c>
      <c r="J206" s="41">
        <v>1.8</v>
      </c>
      <c r="K206" s="103">
        <v>1.8</v>
      </c>
      <c r="L206" s="113" t="s">
        <v>225</v>
      </c>
      <c r="M206" s="14"/>
      <c r="N206" s="26">
        <v>149</v>
      </c>
      <c r="O206" s="60" t="s">
        <v>204</v>
      </c>
      <c r="P206" s="173" t="s">
        <v>27</v>
      </c>
      <c r="Q206" s="134">
        <v>0.018</v>
      </c>
      <c r="R206" s="169">
        <f>Q206+'[1]Костромаэнерго'!D206</f>
        <v>0.528</v>
      </c>
      <c r="S206" s="169">
        <v>0.42</v>
      </c>
      <c r="T206" s="121">
        <v>120</v>
      </c>
      <c r="U206" s="123">
        <f t="shared" si="28"/>
        <v>0.10800000000000004</v>
      </c>
      <c r="V206" s="171">
        <v>0</v>
      </c>
      <c r="W206" s="125">
        <f>1.05*1.8</f>
        <v>1.8900000000000001</v>
      </c>
      <c r="X206" s="172">
        <f t="shared" si="29"/>
        <v>1.782</v>
      </c>
      <c r="Y206" s="118">
        <f>X206</f>
        <v>1.782</v>
      </c>
      <c r="Z206" s="137" t="str">
        <f>IF(Y206&lt;0,"unavailable","available")</f>
        <v>available</v>
      </c>
    </row>
    <row r="207" spans="1:26" s="1" customFormat="1" ht="24">
      <c r="A207" s="26">
        <v>150</v>
      </c>
      <c r="B207" s="58" t="s">
        <v>205</v>
      </c>
      <c r="C207" s="57" t="s">
        <v>5</v>
      </c>
      <c r="D207" s="39">
        <v>3.05</v>
      </c>
      <c r="E207" s="56">
        <v>1.89</v>
      </c>
      <c r="F207" s="12">
        <v>120</v>
      </c>
      <c r="G207" s="108">
        <v>1.16</v>
      </c>
      <c r="H207" s="105">
        <v>0</v>
      </c>
      <c r="I207" s="41">
        <v>4.2</v>
      </c>
      <c r="J207" s="41">
        <v>3.04</v>
      </c>
      <c r="K207" s="103">
        <v>3.04</v>
      </c>
      <c r="L207" s="36" t="s">
        <v>225</v>
      </c>
      <c r="M207" s="14"/>
      <c r="N207" s="26">
        <v>150</v>
      </c>
      <c r="O207" s="60" t="s">
        <v>205</v>
      </c>
      <c r="P207" s="173" t="s">
        <v>5</v>
      </c>
      <c r="Q207" s="134">
        <v>0.098</v>
      </c>
      <c r="R207" s="169">
        <f>Q207+'[1]Костромаэнерго'!D207</f>
        <v>3.1479999999999997</v>
      </c>
      <c r="S207" s="169">
        <v>1.89</v>
      </c>
      <c r="T207" s="121">
        <v>120</v>
      </c>
      <c r="U207" s="123">
        <f t="shared" si="28"/>
        <v>1.2579999999999998</v>
      </c>
      <c r="V207" s="171">
        <v>0</v>
      </c>
      <c r="W207" s="125">
        <f>1.05*4</f>
        <v>4.2</v>
      </c>
      <c r="X207" s="172">
        <f t="shared" si="29"/>
        <v>2.942</v>
      </c>
      <c r="Y207" s="118">
        <f>X207</f>
        <v>2.942</v>
      </c>
      <c r="Z207" s="136" t="str">
        <f>IF(Y207&lt;0,"unavailable","available")</f>
        <v>available</v>
      </c>
    </row>
    <row r="208" spans="1:26" s="1" customFormat="1" ht="24">
      <c r="A208" s="205">
        <v>151</v>
      </c>
      <c r="B208" s="58" t="s">
        <v>206</v>
      </c>
      <c r="C208" s="57" t="s">
        <v>23</v>
      </c>
      <c r="D208" s="39">
        <v>5.630000000000001</v>
      </c>
      <c r="E208" s="59">
        <v>0</v>
      </c>
      <c r="F208" s="12">
        <v>0</v>
      </c>
      <c r="G208" s="107">
        <v>5.630000000000001</v>
      </c>
      <c r="H208" s="105">
        <v>0</v>
      </c>
      <c r="I208" s="41">
        <v>6.615</v>
      </c>
      <c r="J208" s="41">
        <v>0.9849999999999994</v>
      </c>
      <c r="K208" s="212">
        <v>0.9849999999999994</v>
      </c>
      <c r="L208" s="215" t="s">
        <v>225</v>
      </c>
      <c r="M208" s="14"/>
      <c r="N208" s="205">
        <v>151</v>
      </c>
      <c r="O208" s="60" t="s">
        <v>206</v>
      </c>
      <c r="P208" s="173" t="s">
        <v>23</v>
      </c>
      <c r="Q208" s="176">
        <v>0.294</v>
      </c>
      <c r="R208" s="169">
        <f>Q208+'[1]Костромаэнерго'!D208</f>
        <v>5.924</v>
      </c>
      <c r="S208" s="178">
        <f>S210+S209</f>
        <v>0</v>
      </c>
      <c r="T208" s="121">
        <v>0</v>
      </c>
      <c r="U208" s="123">
        <f t="shared" si="28"/>
        <v>5.924</v>
      </c>
      <c r="V208" s="171">
        <v>0</v>
      </c>
      <c r="W208" s="125">
        <f>1.05*6.3</f>
        <v>6.615</v>
      </c>
      <c r="X208" s="172">
        <f t="shared" si="29"/>
        <v>0.6909999999999998</v>
      </c>
      <c r="Y208" s="208">
        <f>MIN(X208:X210)</f>
        <v>0.6909999999999998</v>
      </c>
      <c r="Z208" s="209" t="str">
        <f>IF(Y208&lt;0,"unavailable","available")</f>
        <v>available</v>
      </c>
    </row>
    <row r="209" spans="1:26" s="1" customFormat="1" ht="12.75">
      <c r="A209" s="206"/>
      <c r="B209" s="40" t="s">
        <v>86</v>
      </c>
      <c r="C209" s="57" t="s">
        <v>23</v>
      </c>
      <c r="D209" s="150">
        <v>2.64</v>
      </c>
      <c r="E209" s="56">
        <v>0</v>
      </c>
      <c r="F209" s="12">
        <v>0</v>
      </c>
      <c r="G209" s="107">
        <v>2.64</v>
      </c>
      <c r="H209" s="105">
        <v>0</v>
      </c>
      <c r="I209" s="41">
        <v>6.615</v>
      </c>
      <c r="J209" s="41">
        <v>3.975</v>
      </c>
      <c r="K209" s="213"/>
      <c r="L209" s="216"/>
      <c r="M209" s="14"/>
      <c r="N209" s="206"/>
      <c r="O209" s="42" t="s">
        <v>86</v>
      </c>
      <c r="P209" s="173" t="s">
        <v>23</v>
      </c>
      <c r="Q209" s="174">
        <v>0</v>
      </c>
      <c r="R209" s="169">
        <f>Q209+'[1]Костромаэнерго'!D209</f>
        <v>2.64</v>
      </c>
      <c r="S209" s="169">
        <v>0</v>
      </c>
      <c r="T209" s="121">
        <v>0</v>
      </c>
      <c r="U209" s="123">
        <f t="shared" si="28"/>
        <v>2.64</v>
      </c>
      <c r="V209" s="171">
        <v>0</v>
      </c>
      <c r="W209" s="125">
        <f>1.05*6.3</f>
        <v>6.615</v>
      </c>
      <c r="X209" s="172">
        <f t="shared" si="29"/>
        <v>3.975</v>
      </c>
      <c r="Y209" s="208"/>
      <c r="Z209" s="210"/>
    </row>
    <row r="210" spans="1:26" s="1" customFormat="1" ht="12.75">
      <c r="A210" s="207"/>
      <c r="B210" s="40" t="s">
        <v>87</v>
      </c>
      <c r="C210" s="57" t="s">
        <v>23</v>
      </c>
      <c r="D210" s="150">
        <v>2.99</v>
      </c>
      <c r="E210" s="56">
        <v>0</v>
      </c>
      <c r="F210" s="12">
        <v>0</v>
      </c>
      <c r="G210" s="105">
        <v>2.99</v>
      </c>
      <c r="H210" s="105">
        <v>0</v>
      </c>
      <c r="I210" s="41">
        <v>6.615</v>
      </c>
      <c r="J210" s="41">
        <v>3.625</v>
      </c>
      <c r="K210" s="214"/>
      <c r="L210" s="217"/>
      <c r="M210" s="14"/>
      <c r="N210" s="207"/>
      <c r="O210" s="42" t="s">
        <v>87</v>
      </c>
      <c r="P210" s="173" t="s">
        <v>23</v>
      </c>
      <c r="Q210" s="176">
        <v>0.294</v>
      </c>
      <c r="R210" s="169">
        <f>Q210+'[1]Костромаэнерго'!D210</f>
        <v>3.2840000000000003</v>
      </c>
      <c r="S210" s="169">
        <v>0</v>
      </c>
      <c r="T210" s="121">
        <v>0</v>
      </c>
      <c r="U210" s="123">
        <f t="shared" si="28"/>
        <v>3.2840000000000003</v>
      </c>
      <c r="V210" s="171">
        <v>0</v>
      </c>
      <c r="W210" s="125">
        <f>1.05*6.3</f>
        <v>6.615</v>
      </c>
      <c r="X210" s="172">
        <f t="shared" si="29"/>
        <v>3.331</v>
      </c>
      <c r="Y210" s="208"/>
      <c r="Z210" s="211"/>
    </row>
    <row r="211" spans="1:26" s="1" customFormat="1" ht="24">
      <c r="A211" s="26">
        <v>152</v>
      </c>
      <c r="B211" s="58" t="s">
        <v>207</v>
      </c>
      <c r="C211" s="57" t="s">
        <v>4</v>
      </c>
      <c r="D211" s="39">
        <v>0.36</v>
      </c>
      <c r="E211" s="56">
        <v>0.05</v>
      </c>
      <c r="F211" s="12">
        <v>120</v>
      </c>
      <c r="G211" s="108">
        <v>0.31</v>
      </c>
      <c r="H211" s="105">
        <v>0</v>
      </c>
      <c r="I211" s="41">
        <v>2.625</v>
      </c>
      <c r="J211" s="41">
        <v>2.315</v>
      </c>
      <c r="K211" s="103">
        <v>2.315</v>
      </c>
      <c r="L211" s="113" t="s">
        <v>225</v>
      </c>
      <c r="M211" s="14"/>
      <c r="N211" s="26">
        <v>152</v>
      </c>
      <c r="O211" s="60" t="s">
        <v>207</v>
      </c>
      <c r="P211" s="173" t="s">
        <v>4</v>
      </c>
      <c r="Q211" s="134">
        <v>0</v>
      </c>
      <c r="R211" s="169">
        <f>Q211+'[1]Костромаэнерго'!D211</f>
        <v>0.36</v>
      </c>
      <c r="S211" s="169">
        <v>0.05</v>
      </c>
      <c r="T211" s="121">
        <v>120</v>
      </c>
      <c r="U211" s="123">
        <f t="shared" si="28"/>
        <v>0.31</v>
      </c>
      <c r="V211" s="171">
        <v>0</v>
      </c>
      <c r="W211" s="125">
        <f>1.05*2.5</f>
        <v>2.625</v>
      </c>
      <c r="X211" s="172">
        <f t="shared" si="29"/>
        <v>2.315</v>
      </c>
      <c r="Y211" s="118">
        <f>X211</f>
        <v>2.315</v>
      </c>
      <c r="Z211" s="137" t="str">
        <f>IF(Y211&lt;0,"unavailable","available")</f>
        <v>available</v>
      </c>
    </row>
    <row r="212" spans="1:26" s="1" customFormat="1" ht="24">
      <c r="A212" s="26">
        <v>153</v>
      </c>
      <c r="B212" s="58" t="s">
        <v>208</v>
      </c>
      <c r="C212" s="57" t="s">
        <v>22</v>
      </c>
      <c r="D212" s="39">
        <v>0.35</v>
      </c>
      <c r="E212" s="56">
        <v>0.35</v>
      </c>
      <c r="F212" s="12">
        <v>120</v>
      </c>
      <c r="G212" s="105">
        <v>0</v>
      </c>
      <c r="H212" s="105">
        <v>0</v>
      </c>
      <c r="I212" s="41">
        <v>1.6800000000000002</v>
      </c>
      <c r="J212" s="41">
        <v>1.6800000000000002</v>
      </c>
      <c r="K212" s="103">
        <v>1.6800000000000002</v>
      </c>
      <c r="L212" s="112" t="s">
        <v>225</v>
      </c>
      <c r="M212" s="14"/>
      <c r="N212" s="26">
        <v>153</v>
      </c>
      <c r="O212" s="60" t="s">
        <v>208</v>
      </c>
      <c r="P212" s="173" t="s">
        <v>22</v>
      </c>
      <c r="Q212" s="134">
        <v>0.017</v>
      </c>
      <c r="R212" s="169">
        <f>Q212+'[1]Костромаэнерго'!D212</f>
        <v>0.367</v>
      </c>
      <c r="S212" s="169">
        <v>0.35</v>
      </c>
      <c r="T212" s="121">
        <v>120</v>
      </c>
      <c r="U212" s="123">
        <f t="shared" si="28"/>
        <v>0.017000000000000015</v>
      </c>
      <c r="V212" s="171">
        <v>0</v>
      </c>
      <c r="W212" s="125">
        <f>1.05*1.6</f>
        <v>1.6800000000000002</v>
      </c>
      <c r="X212" s="172">
        <f t="shared" si="29"/>
        <v>1.6630000000000003</v>
      </c>
      <c r="Y212" s="118">
        <f>X212</f>
        <v>1.6630000000000003</v>
      </c>
      <c r="Z212" s="135" t="str">
        <f>IF(Y212&lt;0,"unavailable","available")</f>
        <v>available</v>
      </c>
    </row>
    <row r="213" spans="1:26" s="1" customFormat="1" ht="24">
      <c r="A213" s="26">
        <v>154</v>
      </c>
      <c r="B213" s="58" t="s">
        <v>209</v>
      </c>
      <c r="C213" s="57" t="s">
        <v>18</v>
      </c>
      <c r="D213" s="39">
        <v>1.59</v>
      </c>
      <c r="E213" s="56">
        <v>1</v>
      </c>
      <c r="F213" s="12">
        <v>120</v>
      </c>
      <c r="G213" s="108">
        <v>0.5900000000000001</v>
      </c>
      <c r="H213" s="105">
        <v>0</v>
      </c>
      <c r="I213" s="41">
        <v>2.625</v>
      </c>
      <c r="J213" s="41">
        <v>2.035</v>
      </c>
      <c r="K213" s="103">
        <v>2.035</v>
      </c>
      <c r="L213" s="36" t="s">
        <v>225</v>
      </c>
      <c r="M213" s="14"/>
      <c r="N213" s="26">
        <v>154</v>
      </c>
      <c r="O213" s="60" t="s">
        <v>209</v>
      </c>
      <c r="P213" s="173" t="s">
        <v>18</v>
      </c>
      <c r="Q213" s="134">
        <v>0.069</v>
      </c>
      <c r="R213" s="169">
        <f>Q213+'[1]Костромаэнерго'!D213</f>
        <v>1.659</v>
      </c>
      <c r="S213" s="169">
        <v>1</v>
      </c>
      <c r="T213" s="121">
        <v>120</v>
      </c>
      <c r="U213" s="123">
        <f t="shared" si="28"/>
        <v>0.659</v>
      </c>
      <c r="V213" s="171">
        <v>0</v>
      </c>
      <c r="W213" s="125">
        <f>1.05*2.5</f>
        <v>2.625</v>
      </c>
      <c r="X213" s="172">
        <f t="shared" si="29"/>
        <v>1.966</v>
      </c>
      <c r="Y213" s="118">
        <f>X213</f>
        <v>1.966</v>
      </c>
      <c r="Z213" s="136" t="str">
        <f>IF(Y213&lt;0,"unavailable","available")</f>
        <v>available</v>
      </c>
    </row>
    <row r="214" spans="1:26" s="1" customFormat="1" ht="22.5" customHeight="1">
      <c r="A214" s="205">
        <v>155</v>
      </c>
      <c r="B214" s="58" t="s">
        <v>210</v>
      </c>
      <c r="C214" s="57" t="s">
        <v>28</v>
      </c>
      <c r="D214" s="39">
        <v>2.56</v>
      </c>
      <c r="E214" s="59">
        <v>0</v>
      </c>
      <c r="F214" s="12">
        <v>0</v>
      </c>
      <c r="G214" s="105">
        <v>2.56</v>
      </c>
      <c r="H214" s="105">
        <v>0</v>
      </c>
      <c r="I214" s="41">
        <v>6.615</v>
      </c>
      <c r="J214" s="41">
        <v>4.055</v>
      </c>
      <c r="K214" s="212">
        <v>4.055</v>
      </c>
      <c r="L214" s="215" t="s">
        <v>225</v>
      </c>
      <c r="M214" s="14"/>
      <c r="N214" s="205">
        <v>155</v>
      </c>
      <c r="O214" s="60" t="s">
        <v>210</v>
      </c>
      <c r="P214" s="173" t="s">
        <v>28</v>
      </c>
      <c r="Q214" s="176">
        <v>0.062</v>
      </c>
      <c r="R214" s="169">
        <f>Q214+'[1]Костромаэнерго'!D214</f>
        <v>2.622</v>
      </c>
      <c r="S214" s="178">
        <f>S216+S215</f>
        <v>0</v>
      </c>
      <c r="T214" s="121">
        <v>0</v>
      </c>
      <c r="U214" s="123">
        <f t="shared" si="28"/>
        <v>2.622</v>
      </c>
      <c r="V214" s="171">
        <v>0</v>
      </c>
      <c r="W214" s="125">
        <f>1.05*6.3</f>
        <v>6.615</v>
      </c>
      <c r="X214" s="172">
        <f t="shared" si="29"/>
        <v>3.9930000000000003</v>
      </c>
      <c r="Y214" s="208">
        <f>MIN(X214:X216)</f>
        <v>3.9930000000000003</v>
      </c>
      <c r="Z214" s="210" t="str">
        <f>IF(Y214&lt;0,"unavailable","available")</f>
        <v>available</v>
      </c>
    </row>
    <row r="215" spans="1:26" s="1" customFormat="1" ht="12.75">
      <c r="A215" s="206"/>
      <c r="B215" s="40" t="s">
        <v>86</v>
      </c>
      <c r="C215" s="57" t="s">
        <v>28</v>
      </c>
      <c r="D215" s="150">
        <v>0.44</v>
      </c>
      <c r="E215" s="56">
        <v>0</v>
      </c>
      <c r="F215" s="12">
        <v>0</v>
      </c>
      <c r="G215" s="105">
        <v>0.44</v>
      </c>
      <c r="H215" s="105">
        <v>0</v>
      </c>
      <c r="I215" s="41">
        <v>6.615</v>
      </c>
      <c r="J215" s="41">
        <v>6.175</v>
      </c>
      <c r="K215" s="213"/>
      <c r="L215" s="216"/>
      <c r="M215" s="14"/>
      <c r="N215" s="206"/>
      <c r="O215" s="42" t="s">
        <v>86</v>
      </c>
      <c r="P215" s="173" t="s">
        <v>28</v>
      </c>
      <c r="Q215" s="174">
        <v>0</v>
      </c>
      <c r="R215" s="169">
        <f>Q215+'[1]Костромаэнерго'!D215</f>
        <v>0.44</v>
      </c>
      <c r="S215" s="169">
        <v>0</v>
      </c>
      <c r="T215" s="121">
        <v>0</v>
      </c>
      <c r="U215" s="123">
        <f t="shared" si="28"/>
        <v>0.44</v>
      </c>
      <c r="V215" s="171">
        <v>0</v>
      </c>
      <c r="W215" s="125">
        <f>1.05*6.3</f>
        <v>6.615</v>
      </c>
      <c r="X215" s="172">
        <f t="shared" si="29"/>
        <v>6.175</v>
      </c>
      <c r="Y215" s="208"/>
      <c r="Z215" s="210"/>
    </row>
    <row r="216" spans="1:26" s="1" customFormat="1" ht="12.75">
      <c r="A216" s="207"/>
      <c r="B216" s="40" t="s">
        <v>87</v>
      </c>
      <c r="C216" s="57" t="s">
        <v>28</v>
      </c>
      <c r="D216" s="150">
        <v>2.12</v>
      </c>
      <c r="E216" s="56">
        <v>0</v>
      </c>
      <c r="F216" s="12">
        <v>0</v>
      </c>
      <c r="G216" s="105">
        <v>2.12</v>
      </c>
      <c r="H216" s="105">
        <v>0</v>
      </c>
      <c r="I216" s="41">
        <v>6.615</v>
      </c>
      <c r="J216" s="41">
        <v>4.495</v>
      </c>
      <c r="K216" s="214"/>
      <c r="L216" s="217"/>
      <c r="M216" s="14"/>
      <c r="N216" s="207"/>
      <c r="O216" s="42" t="s">
        <v>87</v>
      </c>
      <c r="P216" s="173" t="s">
        <v>28</v>
      </c>
      <c r="Q216" s="176">
        <v>0.062</v>
      </c>
      <c r="R216" s="169">
        <f>Q216+'[1]Костромаэнерго'!D216</f>
        <v>2.182</v>
      </c>
      <c r="S216" s="169">
        <v>0</v>
      </c>
      <c r="T216" s="121">
        <v>0</v>
      </c>
      <c r="U216" s="123">
        <f t="shared" si="28"/>
        <v>2.182</v>
      </c>
      <c r="V216" s="171">
        <v>0</v>
      </c>
      <c r="W216" s="125">
        <f>1.05*6.3</f>
        <v>6.615</v>
      </c>
      <c r="X216" s="172">
        <f t="shared" si="29"/>
        <v>4.433</v>
      </c>
      <c r="Y216" s="208"/>
      <c r="Z216" s="210"/>
    </row>
    <row r="217" spans="1:26" s="1" customFormat="1" ht="24">
      <c r="A217" s="26">
        <v>156</v>
      </c>
      <c r="B217" s="58" t="s">
        <v>211</v>
      </c>
      <c r="C217" s="57" t="s">
        <v>8</v>
      </c>
      <c r="D217" s="39">
        <v>0.16</v>
      </c>
      <c r="E217" s="56">
        <v>0.07</v>
      </c>
      <c r="F217" s="12">
        <v>120</v>
      </c>
      <c r="G217" s="105">
        <v>0.09</v>
      </c>
      <c r="H217" s="105">
        <v>0</v>
      </c>
      <c r="I217" s="41">
        <v>1.6800000000000002</v>
      </c>
      <c r="J217" s="41">
        <v>1.59</v>
      </c>
      <c r="K217" s="103">
        <v>1.59</v>
      </c>
      <c r="L217" s="36" t="s">
        <v>225</v>
      </c>
      <c r="M217" s="14"/>
      <c r="N217" s="26">
        <v>156</v>
      </c>
      <c r="O217" s="60" t="s">
        <v>211</v>
      </c>
      <c r="P217" s="173" t="s">
        <v>8</v>
      </c>
      <c r="Q217" s="134">
        <v>0</v>
      </c>
      <c r="R217" s="169">
        <f>Q217+'[1]Костромаэнерго'!D217</f>
        <v>0.16</v>
      </c>
      <c r="S217" s="169">
        <v>0.07</v>
      </c>
      <c r="T217" s="121">
        <v>120</v>
      </c>
      <c r="U217" s="123">
        <f t="shared" si="28"/>
        <v>0.09</v>
      </c>
      <c r="V217" s="171">
        <v>0</v>
      </c>
      <c r="W217" s="125">
        <f>1.05*1.6</f>
        <v>1.6800000000000002</v>
      </c>
      <c r="X217" s="172">
        <f t="shared" si="29"/>
        <v>1.59</v>
      </c>
      <c r="Y217" s="118">
        <f>X217</f>
        <v>1.59</v>
      </c>
      <c r="Z217" s="136" t="str">
        <f>IF(Y217&lt;0,"unavailable","available")</f>
        <v>available</v>
      </c>
    </row>
    <row r="218" spans="1:26" s="1" customFormat="1" ht="23.25" customHeight="1">
      <c r="A218" s="205">
        <v>157</v>
      </c>
      <c r="B218" s="58" t="s">
        <v>212</v>
      </c>
      <c r="C218" s="57" t="s">
        <v>14</v>
      </c>
      <c r="D218" s="39">
        <v>2.42</v>
      </c>
      <c r="E218" s="59">
        <v>0</v>
      </c>
      <c r="F218" s="12">
        <v>0</v>
      </c>
      <c r="G218" s="105">
        <v>2.42</v>
      </c>
      <c r="H218" s="105">
        <v>0</v>
      </c>
      <c r="I218" s="41">
        <v>6.615</v>
      </c>
      <c r="J218" s="41">
        <v>4.195</v>
      </c>
      <c r="K218" s="212">
        <v>4.195</v>
      </c>
      <c r="L218" s="215" t="s">
        <v>225</v>
      </c>
      <c r="M218" s="14"/>
      <c r="N218" s="205">
        <v>157</v>
      </c>
      <c r="O218" s="60" t="s">
        <v>212</v>
      </c>
      <c r="P218" s="173" t="s">
        <v>14</v>
      </c>
      <c r="Q218" s="176">
        <v>1.604</v>
      </c>
      <c r="R218" s="169">
        <f>Q218+'[1]Костромаэнерго'!D218</f>
        <v>4.024</v>
      </c>
      <c r="S218" s="178">
        <f>S220+S219</f>
        <v>0</v>
      </c>
      <c r="T218" s="121">
        <v>0</v>
      </c>
      <c r="U218" s="123">
        <f t="shared" si="28"/>
        <v>4.024</v>
      </c>
      <c r="V218" s="171">
        <v>0</v>
      </c>
      <c r="W218" s="125">
        <f>1.05*6.3</f>
        <v>6.615</v>
      </c>
      <c r="X218" s="172">
        <f t="shared" si="29"/>
        <v>2.591</v>
      </c>
      <c r="Y218" s="208">
        <f>MIN(X218:X220)</f>
        <v>2.591</v>
      </c>
      <c r="Z218" s="209" t="str">
        <f>IF(Y218&lt;0,"unavailable","available")</f>
        <v>available</v>
      </c>
    </row>
    <row r="219" spans="1:26" s="1" customFormat="1" ht="12.75">
      <c r="A219" s="206"/>
      <c r="B219" s="40" t="s">
        <v>86</v>
      </c>
      <c r="C219" s="57" t="s">
        <v>14</v>
      </c>
      <c r="D219" s="150">
        <v>0.12</v>
      </c>
      <c r="E219" s="56">
        <v>0</v>
      </c>
      <c r="F219" s="12">
        <v>0</v>
      </c>
      <c r="G219" s="105">
        <v>0.12</v>
      </c>
      <c r="H219" s="105">
        <v>0</v>
      </c>
      <c r="I219" s="41">
        <v>6.615</v>
      </c>
      <c r="J219" s="41">
        <v>6.495</v>
      </c>
      <c r="K219" s="213"/>
      <c r="L219" s="216"/>
      <c r="M219" s="14"/>
      <c r="N219" s="206"/>
      <c r="O219" s="42" t="s">
        <v>86</v>
      </c>
      <c r="P219" s="173" t="s">
        <v>14</v>
      </c>
      <c r="Q219" s="174">
        <v>0</v>
      </c>
      <c r="R219" s="169">
        <f>Q219+'[1]Костромаэнерго'!D219</f>
        <v>0.12</v>
      </c>
      <c r="S219" s="169">
        <v>0</v>
      </c>
      <c r="T219" s="121">
        <v>0</v>
      </c>
      <c r="U219" s="123">
        <f t="shared" si="28"/>
        <v>0.12</v>
      </c>
      <c r="V219" s="171">
        <v>0</v>
      </c>
      <c r="W219" s="125">
        <f>1.05*6.3</f>
        <v>6.615</v>
      </c>
      <c r="X219" s="172">
        <f t="shared" si="29"/>
        <v>6.495</v>
      </c>
      <c r="Y219" s="208"/>
      <c r="Z219" s="210"/>
    </row>
    <row r="220" spans="1:26" s="1" customFormat="1" ht="12.75">
      <c r="A220" s="207"/>
      <c r="B220" s="40" t="s">
        <v>87</v>
      </c>
      <c r="C220" s="57" t="s">
        <v>14</v>
      </c>
      <c r="D220" s="150">
        <v>2.3</v>
      </c>
      <c r="E220" s="56">
        <v>0</v>
      </c>
      <c r="F220" s="12">
        <v>0</v>
      </c>
      <c r="G220" s="108">
        <v>2.3</v>
      </c>
      <c r="H220" s="105">
        <v>0</v>
      </c>
      <c r="I220" s="41">
        <v>6.615</v>
      </c>
      <c r="J220" s="41">
        <v>4.315</v>
      </c>
      <c r="K220" s="214"/>
      <c r="L220" s="217"/>
      <c r="M220" s="14"/>
      <c r="N220" s="207"/>
      <c r="O220" s="42" t="s">
        <v>87</v>
      </c>
      <c r="P220" s="173" t="s">
        <v>14</v>
      </c>
      <c r="Q220" s="176">
        <v>1.604</v>
      </c>
      <c r="R220" s="169">
        <f>Q220+'[1]Костромаэнерго'!D220</f>
        <v>3.904</v>
      </c>
      <c r="S220" s="169">
        <v>0</v>
      </c>
      <c r="T220" s="121">
        <v>0</v>
      </c>
      <c r="U220" s="123">
        <f t="shared" si="28"/>
        <v>3.904</v>
      </c>
      <c r="V220" s="171">
        <v>0</v>
      </c>
      <c r="W220" s="125">
        <f>1.05*6.3</f>
        <v>6.615</v>
      </c>
      <c r="X220" s="172">
        <f t="shared" si="29"/>
        <v>2.7110000000000003</v>
      </c>
      <c r="Y220" s="208"/>
      <c r="Z220" s="211"/>
    </row>
    <row r="221" spans="1:26" s="1" customFormat="1" ht="24">
      <c r="A221" s="205">
        <v>158</v>
      </c>
      <c r="B221" s="58" t="s">
        <v>213</v>
      </c>
      <c r="C221" s="57" t="s">
        <v>29</v>
      </c>
      <c r="D221" s="150">
        <v>1.77</v>
      </c>
      <c r="E221" s="59">
        <v>0.75</v>
      </c>
      <c r="F221" s="12">
        <v>120</v>
      </c>
      <c r="G221" s="105">
        <v>1.02</v>
      </c>
      <c r="H221" s="105">
        <v>0</v>
      </c>
      <c r="I221" s="41">
        <v>4.2</v>
      </c>
      <c r="J221" s="41">
        <v>3.18</v>
      </c>
      <c r="K221" s="212">
        <v>3.18</v>
      </c>
      <c r="L221" s="215" t="s">
        <v>225</v>
      </c>
      <c r="M221" s="14"/>
      <c r="N221" s="205">
        <v>158</v>
      </c>
      <c r="O221" s="60" t="s">
        <v>213</v>
      </c>
      <c r="P221" s="173" t="s">
        <v>29</v>
      </c>
      <c r="Q221" s="176">
        <v>0.194</v>
      </c>
      <c r="R221" s="169">
        <f>Q221+'[1]Костромаэнерго'!D221</f>
        <v>1.964</v>
      </c>
      <c r="S221" s="178">
        <f>S223+S222</f>
        <v>0.75</v>
      </c>
      <c r="T221" s="121">
        <v>120</v>
      </c>
      <c r="U221" s="123">
        <f t="shared" si="28"/>
        <v>1.214</v>
      </c>
      <c r="V221" s="171">
        <v>0</v>
      </c>
      <c r="W221" s="125">
        <f>1.05*4</f>
        <v>4.2</v>
      </c>
      <c r="X221" s="172">
        <f t="shared" si="29"/>
        <v>2.986</v>
      </c>
      <c r="Y221" s="208">
        <f>MIN(X221:X223)</f>
        <v>2.986</v>
      </c>
      <c r="Z221" s="209" t="str">
        <f>IF(Y221&lt;0,"unavailable","available")</f>
        <v>available</v>
      </c>
    </row>
    <row r="222" spans="1:26" s="1" customFormat="1" ht="12.75">
      <c r="A222" s="206"/>
      <c r="B222" s="40" t="s">
        <v>86</v>
      </c>
      <c r="C222" s="57" t="s">
        <v>29</v>
      </c>
      <c r="D222" s="150">
        <v>0.69</v>
      </c>
      <c r="E222" s="56">
        <v>0</v>
      </c>
      <c r="F222" s="12">
        <v>120</v>
      </c>
      <c r="G222" s="105">
        <v>0.69</v>
      </c>
      <c r="H222" s="105">
        <v>0</v>
      </c>
      <c r="I222" s="41">
        <v>4.2</v>
      </c>
      <c r="J222" s="105">
        <v>3.5100000000000002</v>
      </c>
      <c r="K222" s="213"/>
      <c r="L222" s="216"/>
      <c r="M222" s="14"/>
      <c r="N222" s="206"/>
      <c r="O222" s="42" t="s">
        <v>86</v>
      </c>
      <c r="P222" s="173" t="s">
        <v>29</v>
      </c>
      <c r="Q222" s="174">
        <v>0</v>
      </c>
      <c r="R222" s="169">
        <f>Q222+'[1]Костромаэнерго'!D222</f>
        <v>0.69</v>
      </c>
      <c r="S222" s="169">
        <v>0</v>
      </c>
      <c r="T222" s="121">
        <v>120</v>
      </c>
      <c r="U222" s="123">
        <f t="shared" si="28"/>
        <v>0.69</v>
      </c>
      <c r="V222" s="171">
        <v>0</v>
      </c>
      <c r="W222" s="125">
        <f>1.05*4</f>
        <v>4.2</v>
      </c>
      <c r="X222" s="172">
        <f t="shared" si="29"/>
        <v>3.5100000000000002</v>
      </c>
      <c r="Y222" s="208"/>
      <c r="Z222" s="210"/>
    </row>
    <row r="223" spans="1:26" s="1" customFormat="1" ht="12.75">
      <c r="A223" s="207"/>
      <c r="B223" s="40" t="s">
        <v>87</v>
      </c>
      <c r="C223" s="57" t="s">
        <v>29</v>
      </c>
      <c r="D223" s="150">
        <v>1.08</v>
      </c>
      <c r="E223" s="56">
        <v>0.75</v>
      </c>
      <c r="F223" s="12">
        <v>120</v>
      </c>
      <c r="G223" s="108">
        <v>0.33000000000000007</v>
      </c>
      <c r="H223" s="105">
        <v>0</v>
      </c>
      <c r="I223" s="41">
        <v>4.2</v>
      </c>
      <c r="J223" s="41">
        <v>3.87</v>
      </c>
      <c r="K223" s="214"/>
      <c r="L223" s="217"/>
      <c r="M223" s="14"/>
      <c r="N223" s="207"/>
      <c r="O223" s="42" t="s">
        <v>87</v>
      </c>
      <c r="P223" s="173" t="s">
        <v>29</v>
      </c>
      <c r="Q223" s="176">
        <v>0.194</v>
      </c>
      <c r="R223" s="169">
        <f>Q223+'[1]Костромаэнерго'!D223</f>
        <v>1.274</v>
      </c>
      <c r="S223" s="169">
        <v>0.75</v>
      </c>
      <c r="T223" s="121">
        <v>120</v>
      </c>
      <c r="U223" s="123">
        <f t="shared" si="28"/>
        <v>0.524</v>
      </c>
      <c r="V223" s="171">
        <v>0</v>
      </c>
      <c r="W223" s="125">
        <f>1.05*4</f>
        <v>4.2</v>
      </c>
      <c r="X223" s="172">
        <f t="shared" si="29"/>
        <v>3.676</v>
      </c>
      <c r="Y223" s="208"/>
      <c r="Z223" s="211"/>
    </row>
    <row r="224" spans="1:26" s="1" customFormat="1" ht="24">
      <c r="A224" s="26">
        <v>159</v>
      </c>
      <c r="B224" s="58" t="s">
        <v>214</v>
      </c>
      <c r="C224" s="57" t="s">
        <v>6</v>
      </c>
      <c r="D224" s="39">
        <v>0.37</v>
      </c>
      <c r="E224" s="56">
        <v>0.27</v>
      </c>
      <c r="F224" s="12">
        <v>120</v>
      </c>
      <c r="G224" s="107">
        <v>0.09999999999999998</v>
      </c>
      <c r="H224" s="105">
        <v>0</v>
      </c>
      <c r="I224" s="41">
        <v>1.6800000000000002</v>
      </c>
      <c r="J224" s="41">
        <v>1.58</v>
      </c>
      <c r="K224" s="103">
        <v>1.58</v>
      </c>
      <c r="L224" s="36" t="s">
        <v>225</v>
      </c>
      <c r="M224" s="14"/>
      <c r="N224" s="26">
        <v>159</v>
      </c>
      <c r="O224" s="60" t="s">
        <v>214</v>
      </c>
      <c r="P224" s="173" t="s">
        <v>6</v>
      </c>
      <c r="Q224" s="134">
        <v>0.171</v>
      </c>
      <c r="R224" s="169">
        <f>Q224+'[1]Костромаэнерго'!D224</f>
        <v>0.541</v>
      </c>
      <c r="S224" s="169">
        <v>0.27</v>
      </c>
      <c r="T224" s="121">
        <v>120</v>
      </c>
      <c r="U224" s="123">
        <f t="shared" si="28"/>
        <v>0.271</v>
      </c>
      <c r="V224" s="171">
        <v>0</v>
      </c>
      <c r="W224" s="125">
        <f>1.05*1.6</f>
        <v>1.6800000000000002</v>
      </c>
      <c r="X224" s="172">
        <f t="shared" si="29"/>
        <v>1.4090000000000003</v>
      </c>
      <c r="Y224" s="118">
        <f>X224</f>
        <v>1.4090000000000003</v>
      </c>
      <c r="Z224" s="136" t="str">
        <f>IF(Y224&lt;0,"unavailable","available")</f>
        <v>available</v>
      </c>
    </row>
    <row r="225" spans="1:26" s="1" customFormat="1" ht="24">
      <c r="A225" s="205">
        <v>160</v>
      </c>
      <c r="B225" s="58" t="s">
        <v>215</v>
      </c>
      <c r="C225" s="57" t="s">
        <v>16</v>
      </c>
      <c r="D225" s="39">
        <v>19.02</v>
      </c>
      <c r="E225" s="59">
        <v>2</v>
      </c>
      <c r="F225" s="12">
        <v>120</v>
      </c>
      <c r="G225" s="107">
        <v>17.02</v>
      </c>
      <c r="H225" s="105">
        <v>0</v>
      </c>
      <c r="I225" s="41">
        <v>21</v>
      </c>
      <c r="J225" s="41">
        <v>3.9800000000000004</v>
      </c>
      <c r="K225" s="212">
        <v>3.9800000000000004</v>
      </c>
      <c r="L225" s="215" t="s">
        <v>225</v>
      </c>
      <c r="M225" s="14"/>
      <c r="N225" s="205">
        <v>160</v>
      </c>
      <c r="O225" s="60" t="s">
        <v>215</v>
      </c>
      <c r="P225" s="173" t="s">
        <v>16</v>
      </c>
      <c r="Q225" s="176">
        <v>1.005</v>
      </c>
      <c r="R225" s="169">
        <f>Q225+'[1]Костромаэнерго'!D225</f>
        <v>20.025</v>
      </c>
      <c r="S225" s="178">
        <f>S227+S226</f>
        <v>2</v>
      </c>
      <c r="T225" s="121">
        <v>120</v>
      </c>
      <c r="U225" s="123">
        <f t="shared" si="28"/>
        <v>18.025</v>
      </c>
      <c r="V225" s="171">
        <v>0</v>
      </c>
      <c r="W225" s="125">
        <f>1.05*20</f>
        <v>21</v>
      </c>
      <c r="X225" s="172">
        <f t="shared" si="29"/>
        <v>2.9750000000000014</v>
      </c>
      <c r="Y225" s="208">
        <f>MIN(X225:X227)</f>
        <v>2.9750000000000014</v>
      </c>
      <c r="Z225" s="210" t="str">
        <f>IF(Y225&lt;0,"unavailable","available")</f>
        <v>available</v>
      </c>
    </row>
    <row r="226" spans="1:26" s="1" customFormat="1" ht="12.75">
      <c r="A226" s="206"/>
      <c r="B226" s="40" t="s">
        <v>86</v>
      </c>
      <c r="C226" s="57" t="s">
        <v>16</v>
      </c>
      <c r="D226" s="150">
        <v>12.2</v>
      </c>
      <c r="E226" s="56">
        <v>0</v>
      </c>
      <c r="F226" s="12">
        <v>120</v>
      </c>
      <c r="G226" s="105">
        <v>12.2</v>
      </c>
      <c r="H226" s="105">
        <v>0</v>
      </c>
      <c r="I226" s="41">
        <v>21</v>
      </c>
      <c r="J226" s="41">
        <v>8.8</v>
      </c>
      <c r="K226" s="213"/>
      <c r="L226" s="216"/>
      <c r="M226" s="14"/>
      <c r="N226" s="206"/>
      <c r="O226" s="42" t="s">
        <v>86</v>
      </c>
      <c r="P226" s="173" t="s">
        <v>16</v>
      </c>
      <c r="Q226" s="174">
        <v>0</v>
      </c>
      <c r="R226" s="169">
        <f>Q226+'[1]Костромаэнерго'!D226</f>
        <v>12.2</v>
      </c>
      <c r="S226" s="169">
        <v>0</v>
      </c>
      <c r="T226" s="121">
        <v>120</v>
      </c>
      <c r="U226" s="123">
        <f t="shared" si="28"/>
        <v>12.2</v>
      </c>
      <c r="V226" s="171">
        <v>0</v>
      </c>
      <c r="W226" s="125">
        <f>1.05*20</f>
        <v>21</v>
      </c>
      <c r="X226" s="172">
        <f t="shared" si="29"/>
        <v>8.8</v>
      </c>
      <c r="Y226" s="208"/>
      <c r="Z226" s="210"/>
    </row>
    <row r="227" spans="1:26" s="1" customFormat="1" ht="12.75">
      <c r="A227" s="207"/>
      <c r="B227" s="40" t="s">
        <v>87</v>
      </c>
      <c r="C227" s="57" t="s">
        <v>16</v>
      </c>
      <c r="D227" s="150">
        <v>6.82</v>
      </c>
      <c r="E227" s="56">
        <v>2</v>
      </c>
      <c r="F227" s="12">
        <v>120</v>
      </c>
      <c r="G227" s="105">
        <v>4.82</v>
      </c>
      <c r="H227" s="105">
        <v>0</v>
      </c>
      <c r="I227" s="41">
        <v>21</v>
      </c>
      <c r="J227" s="41">
        <v>16.18</v>
      </c>
      <c r="K227" s="214"/>
      <c r="L227" s="217"/>
      <c r="M227" s="14"/>
      <c r="N227" s="207"/>
      <c r="O227" s="42" t="s">
        <v>87</v>
      </c>
      <c r="P227" s="173" t="s">
        <v>16</v>
      </c>
      <c r="Q227" s="176">
        <v>1.005</v>
      </c>
      <c r="R227" s="169">
        <f>Q227+'[1]Костромаэнерго'!D227</f>
        <v>7.825</v>
      </c>
      <c r="S227" s="169">
        <v>2</v>
      </c>
      <c r="T227" s="121">
        <v>120</v>
      </c>
      <c r="U227" s="123">
        <f t="shared" si="28"/>
        <v>5.825</v>
      </c>
      <c r="V227" s="171">
        <v>0</v>
      </c>
      <c r="W227" s="125">
        <f>1.05*20</f>
        <v>21</v>
      </c>
      <c r="X227" s="172">
        <f t="shared" si="29"/>
        <v>15.175</v>
      </c>
      <c r="Y227" s="208"/>
      <c r="Z227" s="210"/>
    </row>
    <row r="228" spans="1:26" s="1" customFormat="1" ht="24">
      <c r="A228" s="38">
        <v>161</v>
      </c>
      <c r="B228" s="58" t="s">
        <v>216</v>
      </c>
      <c r="C228" s="57" t="s">
        <v>0</v>
      </c>
      <c r="D228" s="39">
        <v>5.71</v>
      </c>
      <c r="E228" s="56">
        <v>2.5</v>
      </c>
      <c r="F228" s="12">
        <v>120</v>
      </c>
      <c r="G228" s="108">
        <v>3.21</v>
      </c>
      <c r="H228" s="105">
        <v>0</v>
      </c>
      <c r="I228" s="41">
        <v>26.25</v>
      </c>
      <c r="J228" s="41">
        <v>23.04</v>
      </c>
      <c r="K228" s="104">
        <v>23.04</v>
      </c>
      <c r="L228" s="112" t="s">
        <v>225</v>
      </c>
      <c r="M228" s="14"/>
      <c r="N228" s="38">
        <v>161</v>
      </c>
      <c r="O228" s="60" t="s">
        <v>216</v>
      </c>
      <c r="P228" s="173" t="s">
        <v>0</v>
      </c>
      <c r="Q228" s="134">
        <v>0.326</v>
      </c>
      <c r="R228" s="169">
        <f>Q228+'[1]Костромаэнерго'!D228</f>
        <v>6.036</v>
      </c>
      <c r="S228" s="169">
        <v>2.5</v>
      </c>
      <c r="T228" s="121">
        <v>120</v>
      </c>
      <c r="U228" s="123">
        <f t="shared" si="28"/>
        <v>3.5359999999999996</v>
      </c>
      <c r="V228" s="171">
        <v>0</v>
      </c>
      <c r="W228" s="125">
        <f>1.05*25</f>
        <v>26.25</v>
      </c>
      <c r="X228" s="172">
        <f t="shared" si="29"/>
        <v>22.714</v>
      </c>
      <c r="Y228" s="118">
        <f>X228</f>
        <v>22.714</v>
      </c>
      <c r="Z228" s="135" t="str">
        <f>IF(Y228&lt;0,"unavailable","available")</f>
        <v>available</v>
      </c>
    </row>
    <row r="229" spans="1:26" s="1" customFormat="1" ht="24">
      <c r="A229" s="26">
        <v>162</v>
      </c>
      <c r="B229" s="58" t="s">
        <v>217</v>
      </c>
      <c r="C229" s="57" t="s">
        <v>30</v>
      </c>
      <c r="D229" s="39">
        <v>0.82</v>
      </c>
      <c r="E229" s="56">
        <v>0.57</v>
      </c>
      <c r="F229" s="12">
        <v>120</v>
      </c>
      <c r="G229" s="107">
        <v>0.25</v>
      </c>
      <c r="H229" s="105">
        <v>0</v>
      </c>
      <c r="I229" s="41">
        <v>1.05</v>
      </c>
      <c r="J229" s="41">
        <v>0.8</v>
      </c>
      <c r="K229" s="104">
        <v>0.8</v>
      </c>
      <c r="L229" s="112" t="s">
        <v>225</v>
      </c>
      <c r="M229" s="14"/>
      <c r="N229" s="26">
        <v>162</v>
      </c>
      <c r="O229" s="60" t="s">
        <v>217</v>
      </c>
      <c r="P229" s="173" t="s">
        <v>30</v>
      </c>
      <c r="Q229" s="134">
        <v>0.01</v>
      </c>
      <c r="R229" s="169">
        <f>Q229+'[1]Костромаэнерго'!D229</f>
        <v>0.83</v>
      </c>
      <c r="S229" s="169">
        <v>0.57</v>
      </c>
      <c r="T229" s="121">
        <v>120</v>
      </c>
      <c r="U229" s="123">
        <f t="shared" si="28"/>
        <v>0.26</v>
      </c>
      <c r="V229" s="171">
        <v>0</v>
      </c>
      <c r="W229" s="125">
        <f>1.05*1</f>
        <v>1.05</v>
      </c>
      <c r="X229" s="172">
        <f t="shared" si="29"/>
        <v>0.79</v>
      </c>
      <c r="Y229" s="118">
        <f>X229</f>
        <v>0.79</v>
      </c>
      <c r="Z229" s="135" t="str">
        <f>IF(Y229&lt;0,"unavailable","available")</f>
        <v>available</v>
      </c>
    </row>
    <row r="230" spans="1:26" s="1" customFormat="1" ht="24">
      <c r="A230" s="26">
        <v>163</v>
      </c>
      <c r="B230" s="58" t="s">
        <v>218</v>
      </c>
      <c r="C230" s="57" t="s">
        <v>6</v>
      </c>
      <c r="D230" s="39">
        <v>0.89</v>
      </c>
      <c r="E230" s="56">
        <v>0</v>
      </c>
      <c r="F230" s="12">
        <v>0</v>
      </c>
      <c r="G230" s="107">
        <v>0.89</v>
      </c>
      <c r="H230" s="105">
        <v>0</v>
      </c>
      <c r="I230" s="41">
        <v>1.6800000000000002</v>
      </c>
      <c r="J230" s="41">
        <v>0.7900000000000001</v>
      </c>
      <c r="K230" s="104">
        <v>0.7900000000000001</v>
      </c>
      <c r="L230" s="36" t="s">
        <v>225</v>
      </c>
      <c r="M230" s="14"/>
      <c r="N230" s="26">
        <v>163</v>
      </c>
      <c r="O230" s="60" t="s">
        <v>218</v>
      </c>
      <c r="P230" s="173" t="s">
        <v>6</v>
      </c>
      <c r="Q230" s="134">
        <v>0.215</v>
      </c>
      <c r="R230" s="169">
        <f>Q230+'[1]Костромаэнерго'!D230</f>
        <v>1.105</v>
      </c>
      <c r="S230" s="169">
        <v>0</v>
      </c>
      <c r="T230" s="121">
        <v>0</v>
      </c>
      <c r="U230" s="123">
        <f t="shared" si="28"/>
        <v>1.105</v>
      </c>
      <c r="V230" s="171">
        <v>0</v>
      </c>
      <c r="W230" s="125">
        <f>1.05*1.6</f>
        <v>1.6800000000000002</v>
      </c>
      <c r="X230" s="172">
        <f t="shared" si="29"/>
        <v>0.5750000000000002</v>
      </c>
      <c r="Y230" s="118">
        <f>X230</f>
        <v>0.5750000000000002</v>
      </c>
      <c r="Z230" s="136" t="str">
        <f>IF(Y230&lt;0,"unavailable","available")</f>
        <v>available</v>
      </c>
    </row>
    <row r="231" spans="1:26" s="1" customFormat="1" ht="24">
      <c r="A231" s="26">
        <v>164</v>
      </c>
      <c r="B231" s="58" t="s">
        <v>219</v>
      </c>
      <c r="C231" s="57" t="s">
        <v>2</v>
      </c>
      <c r="D231" s="39">
        <v>8.96</v>
      </c>
      <c r="E231" s="56">
        <v>3</v>
      </c>
      <c r="F231" s="12">
        <v>120</v>
      </c>
      <c r="G231" s="105">
        <v>5.960000000000001</v>
      </c>
      <c r="H231" s="105">
        <v>0</v>
      </c>
      <c r="I231" s="41">
        <v>10.5</v>
      </c>
      <c r="J231" s="41">
        <v>4.539999999999999</v>
      </c>
      <c r="K231" s="104">
        <v>4.539999999999999</v>
      </c>
      <c r="L231" s="113" t="s">
        <v>225</v>
      </c>
      <c r="M231" s="14"/>
      <c r="N231" s="26">
        <v>164</v>
      </c>
      <c r="O231" s="60" t="s">
        <v>219</v>
      </c>
      <c r="P231" s="173" t="s">
        <v>2</v>
      </c>
      <c r="Q231" s="134">
        <v>2.191</v>
      </c>
      <c r="R231" s="169">
        <f>Q231+'[1]Костромаэнерго'!D231</f>
        <v>11.151</v>
      </c>
      <c r="S231" s="169">
        <v>3</v>
      </c>
      <c r="T231" s="121">
        <v>120</v>
      </c>
      <c r="U231" s="123">
        <f t="shared" si="28"/>
        <v>8.151</v>
      </c>
      <c r="V231" s="171">
        <v>0</v>
      </c>
      <c r="W231" s="125">
        <f>1.05*10</f>
        <v>10.5</v>
      </c>
      <c r="X231" s="172">
        <f t="shared" si="29"/>
        <v>2.349</v>
      </c>
      <c r="Y231" s="118">
        <f>X231</f>
        <v>2.349</v>
      </c>
      <c r="Z231" s="137" t="str">
        <f>IF(Y231&lt;0,"unavailable","available")</f>
        <v>available</v>
      </c>
    </row>
    <row r="232" spans="1:26" s="1" customFormat="1" ht="12.75">
      <c r="A232" s="205"/>
      <c r="B232" s="82" t="s">
        <v>220</v>
      </c>
      <c r="C232" s="82">
        <v>1705</v>
      </c>
      <c r="D232" s="83">
        <v>425.9700000000002</v>
      </c>
      <c r="E232" s="83" t="s">
        <v>31</v>
      </c>
      <c r="F232" s="82"/>
      <c r="G232" s="83" t="s">
        <v>31</v>
      </c>
      <c r="H232" s="82"/>
      <c r="I232" s="83" t="s">
        <v>31</v>
      </c>
      <c r="J232" s="83" t="s">
        <v>31</v>
      </c>
      <c r="K232" s="83"/>
      <c r="L232" s="84"/>
      <c r="M232" s="14"/>
      <c r="N232" s="203"/>
      <c r="O232" s="83" t="s">
        <v>220</v>
      </c>
      <c r="P232" s="145">
        <v>1705</v>
      </c>
      <c r="Q232" s="146"/>
      <c r="R232" s="146">
        <f>SUM(R6:R70,R72:R231)-R40-R41-R54-R55-R73-R74-R76-R77-R92-R93-R98-R99-R105-R106-R108-R109-R116-R117-R120-R121-R123-R124-R126-R127-R129-R130-R142-R143-R145-R146-R149-R150-R158-R159-R161-R162-R170-R171-R174-R175-R178-R179-R183-R184-R187-R188-R192-R193-R203-R204-R209-R210-R215-R216-R219-R220-R222-R223-R226-R227</f>
        <v>525.9109999999998</v>
      </c>
      <c r="S232" s="146" t="s">
        <v>31</v>
      </c>
      <c r="T232" s="146"/>
      <c r="U232" s="146" t="s">
        <v>31</v>
      </c>
      <c r="V232" s="146"/>
      <c r="W232" s="146" t="s">
        <v>31</v>
      </c>
      <c r="X232" s="146" t="s">
        <v>31</v>
      </c>
      <c r="Y232" s="192" t="s">
        <v>31</v>
      </c>
      <c r="Z232" s="193"/>
    </row>
    <row r="233" spans="1:26" s="1" customFormat="1" ht="12.75">
      <c r="A233" s="206"/>
      <c r="B233" s="85" t="s">
        <v>221</v>
      </c>
      <c r="C233" s="86"/>
      <c r="D233" s="86"/>
      <c r="E233" s="86"/>
      <c r="F233" s="86"/>
      <c r="G233" s="86"/>
      <c r="H233" s="86"/>
      <c r="I233" s="86"/>
      <c r="J233" s="86"/>
      <c r="K233" s="87">
        <v>-6.234999999999998</v>
      </c>
      <c r="L233" s="88"/>
      <c r="M233" s="14"/>
      <c r="N233" s="203"/>
      <c r="O233" s="89" t="s">
        <v>221</v>
      </c>
      <c r="P233" s="194"/>
      <c r="Q233" s="194"/>
      <c r="R233" s="195"/>
      <c r="S233" s="194"/>
      <c r="T233" s="194"/>
      <c r="U233" s="194"/>
      <c r="V233" s="194"/>
      <c r="W233" s="125"/>
      <c r="X233" s="194"/>
      <c r="Y233" s="196">
        <f>SUMIF(Y5:Y70,"&lt;0")+SUMIF(Y72:Y231,"&lt;0")</f>
        <v>-9.533999999999994</v>
      </c>
      <c r="Z233" s="193"/>
    </row>
    <row r="234" spans="1:26" s="1" customFormat="1" ht="13.5" thickBot="1">
      <c r="A234" s="268"/>
      <c r="B234" s="90" t="s">
        <v>222</v>
      </c>
      <c r="C234" s="91"/>
      <c r="D234" s="91"/>
      <c r="E234" s="91"/>
      <c r="F234" s="91"/>
      <c r="G234" s="91"/>
      <c r="H234" s="91"/>
      <c r="I234" s="91"/>
      <c r="J234" s="91"/>
      <c r="K234" s="92">
        <v>499.6750000000001</v>
      </c>
      <c r="L234" s="93"/>
      <c r="M234" s="14"/>
      <c r="N234" s="204"/>
      <c r="O234" s="94" t="s">
        <v>222</v>
      </c>
      <c r="P234" s="197"/>
      <c r="Q234" s="197"/>
      <c r="R234" s="198"/>
      <c r="S234" s="197"/>
      <c r="T234" s="197"/>
      <c r="U234" s="197"/>
      <c r="V234" s="197"/>
      <c r="W234" s="197"/>
      <c r="X234" s="197"/>
      <c r="Y234" s="199">
        <f>SUMIF(Y6:Y70,"&gt;0")+SUMIF(Y72:Y231,"&gt;0")</f>
        <v>408.11</v>
      </c>
      <c r="Z234" s="200"/>
    </row>
    <row r="235" spans="3:5" ht="6.75" customHeight="1">
      <c r="C235" s="96"/>
      <c r="D235" s="96"/>
      <c r="E235" s="96"/>
    </row>
    <row r="236" spans="2:24" ht="15">
      <c r="B236" s="97"/>
      <c r="C236" s="202"/>
      <c r="D236" s="202"/>
      <c r="E236" s="202"/>
      <c r="F236" s="202"/>
      <c r="G236" s="202"/>
      <c r="J236" s="201"/>
      <c r="K236" s="201"/>
      <c r="P236" s="97"/>
      <c r="Q236" s="97"/>
      <c r="R236" s="97"/>
      <c r="S236" s="97"/>
      <c r="T236" s="97"/>
      <c r="W236" s="97"/>
      <c r="X236" s="97"/>
    </row>
    <row r="237" spans="2:25" ht="15">
      <c r="B237" s="98"/>
      <c r="C237" s="97"/>
      <c r="D237" s="97"/>
      <c r="E237" s="97"/>
      <c r="F237" s="97"/>
      <c r="G237" s="97"/>
      <c r="P237" s="97"/>
      <c r="Q237" s="97"/>
      <c r="R237" s="97"/>
      <c r="S237" s="97"/>
      <c r="T237" s="97"/>
      <c r="Y237" s="99"/>
    </row>
    <row r="238" spans="2:24" ht="15">
      <c r="B238" s="100"/>
      <c r="C238" s="100"/>
      <c r="D238" s="100"/>
      <c r="E238" s="100"/>
      <c r="F238" s="100"/>
      <c r="G238" s="100"/>
      <c r="J238" s="97"/>
      <c r="K238" s="97"/>
      <c r="P238" s="100"/>
      <c r="Q238" s="100"/>
      <c r="R238" s="100"/>
      <c r="S238" s="100"/>
      <c r="T238" s="100"/>
      <c r="W238" s="97"/>
      <c r="X238" s="97"/>
    </row>
    <row r="239" spans="2:20" ht="15">
      <c r="B239" s="100"/>
      <c r="C239" s="100"/>
      <c r="D239" s="100"/>
      <c r="E239" s="100"/>
      <c r="F239" s="100"/>
      <c r="G239" s="100"/>
      <c r="P239" s="100"/>
      <c r="Q239" s="100"/>
      <c r="R239" s="100"/>
      <c r="S239" s="100"/>
      <c r="T239" s="100"/>
    </row>
  </sheetData>
  <sheetProtection/>
  <mergeCells count="213">
    <mergeCell ref="A1:A3"/>
    <mergeCell ref="B1:B3"/>
    <mergeCell ref="C1:K1"/>
    <mergeCell ref="L1:L3"/>
    <mergeCell ref="C2:C3"/>
    <mergeCell ref="E2:F2"/>
    <mergeCell ref="A39:A41"/>
    <mergeCell ref="K39:K41"/>
    <mergeCell ref="L39:L41"/>
    <mergeCell ref="A5:L5"/>
    <mergeCell ref="D2:D3"/>
    <mergeCell ref="I2:I3"/>
    <mergeCell ref="J2:J3"/>
    <mergeCell ref="K2:K3"/>
    <mergeCell ref="G2:G3"/>
    <mergeCell ref="H2:H3"/>
    <mergeCell ref="A91:A93"/>
    <mergeCell ref="K91:K93"/>
    <mergeCell ref="L91:L93"/>
    <mergeCell ref="A97:A100"/>
    <mergeCell ref="K97:K100"/>
    <mergeCell ref="L97:L100"/>
    <mergeCell ref="A75:A77"/>
    <mergeCell ref="K75:K77"/>
    <mergeCell ref="L75:L77"/>
    <mergeCell ref="A115:A117"/>
    <mergeCell ref="K115:K117"/>
    <mergeCell ref="L115:L117"/>
    <mergeCell ref="A119:A121"/>
    <mergeCell ref="K119:K121"/>
    <mergeCell ref="L119:L121"/>
    <mergeCell ref="A104:A106"/>
    <mergeCell ref="K104:K106"/>
    <mergeCell ref="L104:L106"/>
    <mergeCell ref="A107:A109"/>
    <mergeCell ref="K107:K109"/>
    <mergeCell ref="L107:L109"/>
    <mergeCell ref="A122:A124"/>
    <mergeCell ref="K122:K124"/>
    <mergeCell ref="L122:L124"/>
    <mergeCell ref="A141:A143"/>
    <mergeCell ref="K141:K143"/>
    <mergeCell ref="L141:L143"/>
    <mergeCell ref="A125:A127"/>
    <mergeCell ref="K125:K127"/>
    <mergeCell ref="L125:L127"/>
    <mergeCell ref="A128:A130"/>
    <mergeCell ref="A148:A150"/>
    <mergeCell ref="K148:K150"/>
    <mergeCell ref="L148:L150"/>
    <mergeCell ref="A157:A159"/>
    <mergeCell ref="K157:K159"/>
    <mergeCell ref="L157:L159"/>
    <mergeCell ref="K128:K130"/>
    <mergeCell ref="L128:L130"/>
    <mergeCell ref="A144:A146"/>
    <mergeCell ref="K144:K146"/>
    <mergeCell ref="L144:L146"/>
    <mergeCell ref="A177:A179"/>
    <mergeCell ref="K177:K179"/>
    <mergeCell ref="L177:L179"/>
    <mergeCell ref="A173:A175"/>
    <mergeCell ref="K173:K175"/>
    <mergeCell ref="A160:A162"/>
    <mergeCell ref="K160:K162"/>
    <mergeCell ref="L160:L162"/>
    <mergeCell ref="A169:A171"/>
    <mergeCell ref="K169:K171"/>
    <mergeCell ref="L169:L171"/>
    <mergeCell ref="A214:A216"/>
    <mergeCell ref="K214:K216"/>
    <mergeCell ref="L214:L216"/>
    <mergeCell ref="A208:A210"/>
    <mergeCell ref="L191:L193"/>
    <mergeCell ref="A202:A204"/>
    <mergeCell ref="A232:A234"/>
    <mergeCell ref="A221:A223"/>
    <mergeCell ref="K221:K223"/>
    <mergeCell ref="L221:L223"/>
    <mergeCell ref="A225:A227"/>
    <mergeCell ref="A218:A220"/>
    <mergeCell ref="K218:K220"/>
    <mergeCell ref="L218:L220"/>
    <mergeCell ref="A182:A184"/>
    <mergeCell ref="K182:K184"/>
    <mergeCell ref="L182:L184"/>
    <mergeCell ref="A186:A188"/>
    <mergeCell ref="K186:K188"/>
    <mergeCell ref="L186:L188"/>
    <mergeCell ref="A191:A193"/>
    <mergeCell ref="K191:K193"/>
    <mergeCell ref="K208:K210"/>
    <mergeCell ref="L208:L210"/>
    <mergeCell ref="K202:K204"/>
    <mergeCell ref="L202:L204"/>
    <mergeCell ref="N71:Z71"/>
    <mergeCell ref="N5:Z5"/>
    <mergeCell ref="N39:N41"/>
    <mergeCell ref="Y39:Y41"/>
    <mergeCell ref="Z39:Z41"/>
    <mergeCell ref="N72:N74"/>
    <mergeCell ref="Y72:Y74"/>
    <mergeCell ref="Z72:Z74"/>
    <mergeCell ref="L173:L175"/>
    <mergeCell ref="A71:L71"/>
    <mergeCell ref="A72:A74"/>
    <mergeCell ref="K72:K74"/>
    <mergeCell ref="L72:L74"/>
    <mergeCell ref="A53:A55"/>
    <mergeCell ref="K53:K55"/>
    <mergeCell ref="L53:L55"/>
    <mergeCell ref="N75:N77"/>
    <mergeCell ref="Y75:Y77"/>
    <mergeCell ref="Z75:Z77"/>
    <mergeCell ref="N91:N93"/>
    <mergeCell ref="Y91:Y93"/>
    <mergeCell ref="Z91:Z93"/>
    <mergeCell ref="N53:N55"/>
    <mergeCell ref="Y53:Y55"/>
    <mergeCell ref="Z1:Z3"/>
    <mergeCell ref="P2:P3"/>
    <mergeCell ref="Q2:Q3"/>
    <mergeCell ref="R2:R3"/>
    <mergeCell ref="S2:T2"/>
    <mergeCell ref="U2:U3"/>
    <mergeCell ref="Z53:Z55"/>
    <mergeCell ref="N1:N3"/>
    <mergeCell ref="O1:O3"/>
    <mergeCell ref="P1:Y1"/>
    <mergeCell ref="Y2:Y3"/>
    <mergeCell ref="X2:X3"/>
    <mergeCell ref="V2:V3"/>
    <mergeCell ref="W2:W3"/>
    <mergeCell ref="N107:N109"/>
    <mergeCell ref="Y107:Y109"/>
    <mergeCell ref="Z107:Z109"/>
    <mergeCell ref="N115:N117"/>
    <mergeCell ref="Y115:Y117"/>
    <mergeCell ref="Z115:Z117"/>
    <mergeCell ref="N97:N100"/>
    <mergeCell ref="Y97:Y100"/>
    <mergeCell ref="N104:N106"/>
    <mergeCell ref="Y104:Y106"/>
    <mergeCell ref="Z104:Z106"/>
    <mergeCell ref="Z97:Z100"/>
    <mergeCell ref="N125:N127"/>
    <mergeCell ref="Y125:Y127"/>
    <mergeCell ref="Z125:Z127"/>
    <mergeCell ref="N128:N130"/>
    <mergeCell ref="Y128:Y130"/>
    <mergeCell ref="Z128:Z130"/>
    <mergeCell ref="N119:N121"/>
    <mergeCell ref="Y119:Y121"/>
    <mergeCell ref="Z119:Z121"/>
    <mergeCell ref="N122:N124"/>
    <mergeCell ref="Y122:Y124"/>
    <mergeCell ref="Z122:Z124"/>
    <mergeCell ref="N148:N150"/>
    <mergeCell ref="Y148:Y150"/>
    <mergeCell ref="Z148:Z150"/>
    <mergeCell ref="N157:N159"/>
    <mergeCell ref="Y157:Y159"/>
    <mergeCell ref="Z157:Z159"/>
    <mergeCell ref="N141:N143"/>
    <mergeCell ref="Y141:Y143"/>
    <mergeCell ref="Z141:Z143"/>
    <mergeCell ref="N144:N146"/>
    <mergeCell ref="Y144:Y146"/>
    <mergeCell ref="Z144:Z146"/>
    <mergeCell ref="N173:N175"/>
    <mergeCell ref="Y173:Y175"/>
    <mergeCell ref="Z173:Z175"/>
    <mergeCell ref="N177:N179"/>
    <mergeCell ref="Y177:Y179"/>
    <mergeCell ref="Z177:Z179"/>
    <mergeCell ref="N160:N162"/>
    <mergeCell ref="Y160:Y162"/>
    <mergeCell ref="Z160:Z162"/>
    <mergeCell ref="N169:N171"/>
    <mergeCell ref="Y169:Y171"/>
    <mergeCell ref="Z169:Z171"/>
    <mergeCell ref="Y182:Y184"/>
    <mergeCell ref="Z182:Z184"/>
    <mergeCell ref="N186:N188"/>
    <mergeCell ref="Y186:Y188"/>
    <mergeCell ref="Z186:Z188"/>
    <mergeCell ref="N191:N193"/>
    <mergeCell ref="Y191:Y193"/>
    <mergeCell ref="Z191:Z193"/>
    <mergeCell ref="N182:N184"/>
    <mergeCell ref="N218:N220"/>
    <mergeCell ref="Y218:Y220"/>
    <mergeCell ref="Y225:Y227"/>
    <mergeCell ref="Z225:Z227"/>
    <mergeCell ref="Z218:Z220"/>
    <mergeCell ref="N202:N204"/>
    <mergeCell ref="Y202:Y204"/>
    <mergeCell ref="Z202:Z204"/>
    <mergeCell ref="N214:N216"/>
    <mergeCell ref="Y214:Y216"/>
    <mergeCell ref="Z214:Z216"/>
    <mergeCell ref="Y208:Y210"/>
    <mergeCell ref="Z208:Z210"/>
    <mergeCell ref="N208:N210"/>
    <mergeCell ref="J236:K236"/>
    <mergeCell ref="C236:G236"/>
    <mergeCell ref="N232:N234"/>
    <mergeCell ref="N221:N223"/>
    <mergeCell ref="Y221:Y223"/>
    <mergeCell ref="Z221:Z223"/>
    <mergeCell ref="N225:N227"/>
    <mergeCell ref="K225:K227"/>
    <mergeCell ref="L225:L227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78" max="26" man="1"/>
    <brk id="109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Алабян Мария Андреевна</cp:lastModifiedBy>
  <cp:lastPrinted>2011-02-01T13:29:03Z</cp:lastPrinted>
  <dcterms:created xsi:type="dcterms:W3CDTF">2008-10-03T08:18:33Z</dcterms:created>
  <dcterms:modified xsi:type="dcterms:W3CDTF">2011-10-18T09:07:23Z</dcterms:modified>
  <cp:category/>
  <cp:version/>
  <cp:contentType/>
  <cp:contentStatus/>
</cp:coreProperties>
</file>