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7400" windowHeight="12015" activeTab="0"/>
  </bookViews>
  <sheets>
    <sheet name="Свод" sheetId="1" r:id="rId1"/>
    <sheet name="Реестр закл.договоров" sheetId="2" r:id="rId2"/>
  </sheets>
  <definedNames/>
  <calcPr fullCalcOnLoad="1"/>
</workbook>
</file>

<file path=xl/sharedStrings.xml><?xml version="1.0" encoding="utf-8"?>
<sst xmlns="http://schemas.openxmlformats.org/spreadsheetml/2006/main" count="1297" uniqueCount="462">
  <si>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</si>
  <si>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</si>
  <si>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</si>
  <si>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</si>
  <si>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</si>
  <si>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</si>
  <si>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</si>
  <si>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</si>
  <si>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</si>
  <si>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</si>
  <si>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</si>
  <si>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</si>
  <si>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</si>
  <si>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</si>
  <si>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</si>
  <si>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</si>
  <si>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</si>
  <si>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</si>
  <si>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</si>
  <si>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</si>
  <si>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</si>
  <si>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Смоленскэнерго</t>
  </si>
  <si>
    <t>ПС 35/10 кВ "Бекрино"</t>
  </si>
  <si>
    <t>ПС 110/10 кВ "Вязьма-2"</t>
  </si>
  <si>
    <t>ПС 35/10 кВ "Екимовичи"</t>
  </si>
  <si>
    <t>ПС 35/10 кВ "Жуковская"</t>
  </si>
  <si>
    <t>ПС 35/10 кВ "Карманово"</t>
  </si>
  <si>
    <t>ПС 35/10 кВ "Катынь-1"</t>
  </si>
  <si>
    <t>ПС 35/10 кВ "Лубня"</t>
  </si>
  <si>
    <t xml:space="preserve">ПС 35/10 кВ "Мелькомбинат" </t>
  </si>
  <si>
    <t>ПС 35/10 кВ "Одинцово"</t>
  </si>
  <si>
    <t>ПС 35/10 кВ "Ольша"</t>
  </si>
  <si>
    <t>ПС 35/10 кВ "Рябцево"</t>
  </si>
  <si>
    <t>ПС 35/10 кВ "Трудилово"</t>
  </si>
  <si>
    <t>ПС 35/10 кВ "Тычинино"</t>
  </si>
  <si>
    <t>ПС 35/10 кВ "Холм-Жирки"</t>
  </si>
  <si>
    <t xml:space="preserve">ПС 35/6 кВ "Колодня" </t>
  </si>
  <si>
    <t xml:space="preserve">ПС 35/6 кВ "Красный Бор" </t>
  </si>
  <si>
    <t>ПС 35/6 кВ "Печерск"</t>
  </si>
  <si>
    <t xml:space="preserve">ПС 35/6 кВ "Ясенная" </t>
  </si>
  <si>
    <t>ПС 110/10 кВ "Ярцево-2"</t>
  </si>
  <si>
    <t xml:space="preserve">ПС 110/10/6 кВ "Чернушки" </t>
  </si>
  <si>
    <t>ПС 110/35/10 кВ "Вязьма-1"</t>
  </si>
  <si>
    <t>ПС 110/35/10 кВ "Гагарин"</t>
  </si>
  <si>
    <t>ПС 110/35/10 кВ "Горная"</t>
  </si>
  <si>
    <t>ПС 110/35/10 кВ "Демидов"</t>
  </si>
  <si>
    <t>ПС 110/35/10 кВ "Духовщина"</t>
  </si>
  <si>
    <t>ПС 110/35/10 кВ "Ершичи"</t>
  </si>
  <si>
    <t>ПС 110/35/10 кВ "Заводская"</t>
  </si>
  <si>
    <t>ПС 110/35/10 кВ "Кардымово"</t>
  </si>
  <si>
    <t>ПС 110/35/10 кВ "Козино"</t>
  </si>
  <si>
    <t>ПС 110/35/10 кВ "Починок"</t>
  </si>
  <si>
    <t>ПС 110/35/10 кВ "Рудня"</t>
  </si>
  <si>
    <t>ПС 110/35/10 кВ "Сычевка"</t>
  </si>
  <si>
    <t>ПС 110/35/10 кВ "Темкино"</t>
  </si>
  <si>
    <t>ПС 110/35/10 кВ "Хиславичи"</t>
  </si>
  <si>
    <t>ПС 110/35/6 кВ "Индустриальная"</t>
  </si>
  <si>
    <t>ПС 110/35/6 кВ "Рославль"</t>
  </si>
  <si>
    <t xml:space="preserve">ПС 110/35/6 кВ "Северная" </t>
  </si>
  <si>
    <t xml:space="preserve">ПС 110/35/6 кВ "Центральная" </t>
  </si>
  <si>
    <t xml:space="preserve">ПС 110/35/6 кВ "Южная" </t>
  </si>
  <si>
    <t>ПС 110/6 кВ "Восточная"</t>
  </si>
  <si>
    <t xml:space="preserve">ПС 110/6 кВ "Диффузион" </t>
  </si>
  <si>
    <t>ПС 110/6 кВ "Западная"</t>
  </si>
  <si>
    <t>ПС 110/6 кВ "Сафоново"</t>
  </si>
  <si>
    <t xml:space="preserve">ПС 110/6 кВ "Смоленск-2" </t>
  </si>
  <si>
    <t>Смоленскэнеро</t>
  </si>
  <si>
    <t>ПС 110/35/10 кВ "Дорогобуж-1"</t>
  </si>
  <si>
    <t>ПС 110/35/10 кВ "Каспля"</t>
  </si>
  <si>
    <t>ПС 110/35/10 кВ "Велиж"</t>
  </si>
  <si>
    <t>ПС 110/35/10 кВ "Красный"</t>
  </si>
  <si>
    <t>ПС 110/35/6 кВ "Пронино"</t>
  </si>
  <si>
    <t>ПС 110/10кВ "Угра"</t>
  </si>
  <si>
    <t>ПС 35/10 кВ "Савеево"</t>
  </si>
  <si>
    <t>ПС 35/10 кВ "Дивинская"</t>
  </si>
  <si>
    <t>ПС 35/10 кВ "Кириллы"</t>
  </si>
  <si>
    <t>ПС 35/10 кВ "Богданово"</t>
  </si>
  <si>
    <t>ПС 110/35/6 кВ "Голынки"</t>
  </si>
  <si>
    <t>ПС 110/10 кВ "Диво"</t>
  </si>
  <si>
    <t>ПС 35/10 кВ "Дружба"</t>
  </si>
  <si>
    <t>ПС 35/10 кВ "Кайдаково"</t>
  </si>
  <si>
    <t>ПС 35/6 кВ "ЗССК"</t>
  </si>
  <si>
    <t>ПС 35/6 кВ "Гнездово"</t>
  </si>
  <si>
    <t>ПС 35/10 кВ"Сапшо"</t>
  </si>
  <si>
    <t>ПС 35/10 кВ "Кощино"</t>
  </si>
  <si>
    <t>ПС 35/10 кВ "Клушино"</t>
  </si>
  <si>
    <t>РП 10 кВ "Серго-Ивановское"</t>
  </si>
  <si>
    <t>ПС 110/10 кВ "Вязьма-тяговая"</t>
  </si>
  <si>
    <t>ПС 110/35/10 кВ "Знаменка</t>
  </si>
  <si>
    <t>ПС 35/6 кВ "Егорьево"</t>
  </si>
  <si>
    <t>ПС 110/35/10 кВ "Шумячи"</t>
  </si>
  <si>
    <t>ПС 110/10/6 кВ "Промышленная"</t>
  </si>
  <si>
    <t>ПС 110/10 кВ "Ярцево-1"</t>
  </si>
  <si>
    <t>ПС 35/10 кВ "Ризское"</t>
  </si>
  <si>
    <t>ПС 35/10 кВ "Озерный"</t>
  </si>
  <si>
    <t>ПС 110/35/10 кВ "Издешково"</t>
  </si>
  <si>
    <t>ПС 35/10 кВ "Каменка"</t>
  </si>
  <si>
    <t>ПС 110/35/10 кВ "Светотехника"</t>
  </si>
  <si>
    <t>ПС 110/35/10 кВ "Туманово"</t>
  </si>
  <si>
    <t>ПС 35/6 кВ "ВРЗ"</t>
  </si>
  <si>
    <t>ПС 35/10 кВ "Перенка"</t>
  </si>
  <si>
    <t>ПС 35/6 кВ "Водозабор"</t>
  </si>
  <si>
    <t>ПС 35/10 кВ "Жичицы"</t>
  </si>
  <si>
    <t>ПС 35/10 кВ "Ст.Село"</t>
  </si>
  <si>
    <t>ПС 35/10 кВ "Вачково"</t>
  </si>
  <si>
    <t>ПС 35/10 кВ "Коммунар"</t>
  </si>
  <si>
    <t>ПС 110/35/10 кВ "Мерлино"</t>
  </si>
  <si>
    <t>ПС 110/6 кВ "Пластмасс"</t>
  </si>
  <si>
    <t>ПС 35/6 кВ "ЯО 100/6"</t>
  </si>
  <si>
    <t>ПС 110/35/10 кВ "Десногорск"</t>
  </si>
  <si>
    <t>ПС 110/10 кВ "Макшеево"</t>
  </si>
  <si>
    <t>ПС 35/10 кВ "Лукино"</t>
  </si>
  <si>
    <t>ПС 35/10 кВ "Коминтерн"</t>
  </si>
  <si>
    <t>ПС 35/10 кВ "Вязьма-Брянская"</t>
  </si>
  <si>
    <t>Пообъектная информация по заключенным договорам ТП за март месяц 2012 г.</t>
  </si>
  <si>
    <t>Сведения о деятельности филиала ОАО " МРСК Центра" - "Смоленскэнерго" по технологическому присоединению за март месяц 2012 г.</t>
  </si>
  <si>
    <t>ПС 110/10 кВ "КС-3-2"</t>
  </si>
  <si>
    <t>40506332</t>
  </si>
  <si>
    <t>40492486</t>
  </si>
  <si>
    <t>40508264</t>
  </si>
  <si>
    <t>40517484</t>
  </si>
  <si>
    <t>12 месяцев</t>
  </si>
  <si>
    <t>24 месяца</t>
  </si>
  <si>
    <t>ПС 35/10 кВ "Комаровка"</t>
  </si>
  <si>
    <t>ПС 35/10 кВ "Городище"</t>
  </si>
  <si>
    <t>ПС 35/10 кВ "Хорошово"</t>
  </si>
  <si>
    <t>ПС 35/10 кВ "Студенец"</t>
  </si>
  <si>
    <t>ПС 110/35/10 кВ "Стодолище"</t>
  </si>
  <si>
    <t>ПС 35/10 кВ "Алферово"</t>
  </si>
  <si>
    <t>ПС 35/10 кВ "Добромино"</t>
  </si>
  <si>
    <t>ПС 35/10 кВ "Каськово"</t>
  </si>
  <si>
    <t>ПС 35/10 кВ "Пушкино"</t>
  </si>
  <si>
    <t>ПС 35/10 кВ "Третьяково"</t>
  </si>
  <si>
    <t>ПС 35/10 кВ "Ушаково"</t>
  </si>
  <si>
    <t>ПС 110/35/10 кВ "Глинка"</t>
  </si>
  <si>
    <t>ПС 110/35/10 кВ "Пречистое"</t>
  </si>
  <si>
    <t>ПС 110/35/10 кВ "Суетово"</t>
  </si>
  <si>
    <t>ПС 35/10 кВ "Хмелита"</t>
  </si>
  <si>
    <t>ПС 35/10 кВ "Акатово"</t>
  </si>
  <si>
    <t>ПС 35/10 кВ "Кикино"</t>
  </si>
  <si>
    <t>ПС 35/10 кВ "Путьково"</t>
  </si>
  <si>
    <t>ПС 110/10 кВ "Касня"</t>
  </si>
  <si>
    <t>ПС 110/35/10 кВ "Мишино"</t>
  </si>
  <si>
    <t>ПС 110/35/10 кВ "Всходы"</t>
  </si>
  <si>
    <t>ПС 110/10 кВ "Екимцево"</t>
  </si>
  <si>
    <t>ПС 35/10 кВ "Верховье"</t>
  </si>
  <si>
    <t>ПС 35/10 кВ "Замошье"</t>
  </si>
  <si>
    <t>ПС 35/10 кВ "Заборье"</t>
  </si>
  <si>
    <t>40495559</t>
  </si>
  <si>
    <t>6 месяцев</t>
  </si>
  <si>
    <t>40490922</t>
  </si>
  <si>
    <t>40490968</t>
  </si>
  <si>
    <t>40490943</t>
  </si>
  <si>
    <t>40501186</t>
  </si>
  <si>
    <t>40504713</t>
  </si>
  <si>
    <t>40512329</t>
  </si>
  <si>
    <t>40513568</t>
  </si>
  <si>
    <t>40520387</t>
  </si>
  <si>
    <t>40514573</t>
  </si>
  <si>
    <t>40519821</t>
  </si>
  <si>
    <t>40515572</t>
  </si>
  <si>
    <t>40518646</t>
  </si>
  <si>
    <t>40519593</t>
  </si>
  <si>
    <t>40518928</t>
  </si>
  <si>
    <t>40514702</t>
  </si>
  <si>
    <t>40514247</t>
  </si>
  <si>
    <t>40520625</t>
  </si>
  <si>
    <t>40516874</t>
  </si>
  <si>
    <t>40518732</t>
  </si>
  <si>
    <t>40516240</t>
  </si>
  <si>
    <t>40519443</t>
  </si>
  <si>
    <t>40519002</t>
  </si>
  <si>
    <t>40516740</t>
  </si>
  <si>
    <t>40517497</t>
  </si>
  <si>
    <t>40517952</t>
  </si>
  <si>
    <t>40516336</t>
  </si>
  <si>
    <t>40518953</t>
  </si>
  <si>
    <t>40515607</t>
  </si>
  <si>
    <t>40515974</t>
  </si>
  <si>
    <t>40515937</t>
  </si>
  <si>
    <t>40520765</t>
  </si>
  <si>
    <t>40522743</t>
  </si>
  <si>
    <t>40520678</t>
  </si>
  <si>
    <t>40520716</t>
  </si>
  <si>
    <t>40520296</t>
  </si>
  <si>
    <t>40523094</t>
  </si>
  <si>
    <t>40521951</t>
  </si>
  <si>
    <t>40524272</t>
  </si>
  <si>
    <t>40521161</t>
  </si>
  <si>
    <t>40522044</t>
  </si>
  <si>
    <t>40517702</t>
  </si>
  <si>
    <t>40521908</t>
  </si>
  <si>
    <t>40522043</t>
  </si>
  <si>
    <t>40521243</t>
  </si>
  <si>
    <t>40524393</t>
  </si>
  <si>
    <t>40525427</t>
  </si>
  <si>
    <t>40524827</t>
  </si>
  <si>
    <t>40526548</t>
  </si>
  <si>
    <t>40524420</t>
  </si>
  <si>
    <t>40525870</t>
  </si>
  <si>
    <t>40524475</t>
  </si>
  <si>
    <t>40525374</t>
  </si>
  <si>
    <t>40525391</t>
  </si>
  <si>
    <t>40524458</t>
  </si>
  <si>
    <t>40525616</t>
  </si>
  <si>
    <t>40525667</t>
  </si>
  <si>
    <t>40524243</t>
  </si>
  <si>
    <t>40524035</t>
  </si>
  <si>
    <t>40526153</t>
  </si>
  <si>
    <t>40526181</t>
  </si>
  <si>
    <t>40523800</t>
  </si>
  <si>
    <t>40523768</t>
  </si>
  <si>
    <t>40522764</t>
  </si>
  <si>
    <t>40526966</t>
  </si>
  <si>
    <t>40525648</t>
  </si>
  <si>
    <t>40523399</t>
  </si>
  <si>
    <t>40523362</t>
  </si>
  <si>
    <t>40523169</t>
  </si>
  <si>
    <t>40523473</t>
  </si>
  <si>
    <t>40523490</t>
  </si>
  <si>
    <t>40523498</t>
  </si>
  <si>
    <t>40523460</t>
  </si>
  <si>
    <t>40523477</t>
  </si>
  <si>
    <t>40523519</t>
  </si>
  <si>
    <t>40523503</t>
  </si>
  <si>
    <t>40522606</t>
  </si>
  <si>
    <t>40522668</t>
  </si>
  <si>
    <t>40522653</t>
  </si>
  <si>
    <t>40522644</t>
  </si>
  <si>
    <t>40522622</t>
  </si>
  <si>
    <t>40524674</t>
  </si>
  <si>
    <t>40526909</t>
  </si>
  <si>
    <t>40526933</t>
  </si>
  <si>
    <t>40526512</t>
  </si>
  <si>
    <t>40526500</t>
  </si>
  <si>
    <t>40530437</t>
  </si>
  <si>
    <t>40530497</t>
  </si>
  <si>
    <t>40530289</t>
  </si>
  <si>
    <t>40530414</t>
  </si>
  <si>
    <t>40530556</t>
  </si>
  <si>
    <t>40530401</t>
  </si>
  <si>
    <t>40528932</t>
  </si>
  <si>
    <t>40529352</t>
  </si>
  <si>
    <t>40528849</t>
  </si>
  <si>
    <t>40528312</t>
  </si>
  <si>
    <t>40527702</t>
  </si>
  <si>
    <t>40526697</t>
  </si>
  <si>
    <t>"ПС 110/35/10кВ Вязьма-1"</t>
  </si>
  <si>
    <t>"ПС 35/10кВ Карманово"</t>
  </si>
  <si>
    <t xml:space="preserve">"ПС 110/10кВ Вязьма-Тяговая" </t>
  </si>
  <si>
    <t>"ПС 35/10кВ Клушино"</t>
  </si>
  <si>
    <t>"ПС 110/35/10кВ Светотехника"</t>
  </si>
  <si>
    <t>"ПС 35/10кВ Мелькомбинат"</t>
  </si>
  <si>
    <t>"ПС 35/10кВ Кайдаково"</t>
  </si>
  <si>
    <t>"ПС 110/10кВ Вязьма-2"</t>
  </si>
  <si>
    <t>"ПС 110/35/10кВ Гагарин"</t>
  </si>
  <si>
    <t>"ПС 110/35/10кВ Сычевка"</t>
  </si>
  <si>
    <t>"ПС 110/10кВ Угра"</t>
  </si>
  <si>
    <t>"ПС 35/10кВ  Ризское"</t>
  </si>
  <si>
    <t>"ПС 35/10кВ Дружба"</t>
  </si>
  <si>
    <t>"ПС 110/10кВ Екимцево"</t>
  </si>
  <si>
    <t>"ПС 35/10кВ  Лукино"</t>
  </si>
  <si>
    <t>"ПС 35/10кВ Путьково"</t>
  </si>
  <si>
    <t>"ПС 110/35/10кВ  Мишино"</t>
  </si>
  <si>
    <t>"ПС 35/10кВ  Акатово"</t>
  </si>
  <si>
    <t>"РП 10кВ Серго-Ивановское"</t>
  </si>
  <si>
    <t>"ПС 35/10кВ Кикино"</t>
  </si>
  <si>
    <t>"ПС 35/10кВ Вязьма-Брянская"</t>
  </si>
  <si>
    <t>40481712</t>
  </si>
  <si>
    <t>ПС 110/35/6 "Южная"</t>
  </si>
  <si>
    <t>40502332</t>
  </si>
  <si>
    <t xml:space="preserve">ПС 35/6 "Красный Бор" </t>
  </si>
  <si>
    <t>40496434</t>
  </si>
  <si>
    <t>40500783</t>
  </si>
  <si>
    <t xml:space="preserve">ПС 110/6 "Диффузион" </t>
  </si>
  <si>
    <t>40500861</t>
  </si>
  <si>
    <t>40507215</t>
  </si>
  <si>
    <t>ПС 110/10/6 "Центральная"</t>
  </si>
  <si>
    <t>40504234</t>
  </si>
  <si>
    <t xml:space="preserve">ПС 110/6 "Западная" </t>
  </si>
  <si>
    <t>40505663</t>
  </si>
  <si>
    <t>40502231</t>
  </si>
  <si>
    <t xml:space="preserve">ПС 35/10 "Одинцово" </t>
  </si>
  <si>
    <t>40507920</t>
  </si>
  <si>
    <t xml:space="preserve">ПС 110/35/6 "Северная" </t>
  </si>
  <si>
    <t>40510490</t>
  </si>
  <si>
    <t xml:space="preserve">ПС 110/10/6 "Чернушки" </t>
  </si>
  <si>
    <t>40510513</t>
  </si>
  <si>
    <t>40506308</t>
  </si>
  <si>
    <t>40509963</t>
  </si>
  <si>
    <t>40511081</t>
  </si>
  <si>
    <t>40512033</t>
  </si>
  <si>
    <t>ПС 110/35/10 "Козино"</t>
  </si>
  <si>
    <t>40512046</t>
  </si>
  <si>
    <t>40512083</t>
  </si>
  <si>
    <t>40512107</t>
  </si>
  <si>
    <t>40512215</t>
  </si>
  <si>
    <t>40512266</t>
  </si>
  <si>
    <t>40513611</t>
  </si>
  <si>
    <t>ПС 35/6 "Ясенная"</t>
  </si>
  <si>
    <t>40513659</t>
  </si>
  <si>
    <t>40513822</t>
  </si>
  <si>
    <t>40513935</t>
  </si>
  <si>
    <t>40514774</t>
  </si>
  <si>
    <t>40522080</t>
  </si>
  <si>
    <t xml:space="preserve">ПС 35/6  "Гнездово" </t>
  </si>
  <si>
    <t>40515421</t>
  </si>
  <si>
    <t>40514842</t>
  </si>
  <si>
    <t xml:space="preserve">ПС 110/35/6 "Пронино" </t>
  </si>
  <si>
    <t>40514880</t>
  </si>
  <si>
    <t>40514911</t>
  </si>
  <si>
    <t>40515326</t>
  </si>
  <si>
    <t>40515596</t>
  </si>
  <si>
    <t>40515448</t>
  </si>
  <si>
    <t>40515635</t>
  </si>
  <si>
    <t>40515680</t>
  </si>
  <si>
    <t>40514200</t>
  </si>
  <si>
    <t>40516969</t>
  </si>
  <si>
    <t>40516520</t>
  </si>
  <si>
    <t>40516602</t>
  </si>
  <si>
    <t xml:space="preserve">ПС 110/6 "Восточная" </t>
  </si>
  <si>
    <t>40516294</t>
  </si>
  <si>
    <t>40517244</t>
  </si>
  <si>
    <t>40517367</t>
  </si>
  <si>
    <t>40517448</t>
  </si>
  <si>
    <t>40517522</t>
  </si>
  <si>
    <t>40517602</t>
  </si>
  <si>
    <t>40517704</t>
  </si>
  <si>
    <t>40518329</t>
  </si>
  <si>
    <t>40518944</t>
  </si>
  <si>
    <t>ПС 110/6 "Смоленск-2"</t>
  </si>
  <si>
    <t>40516800</t>
  </si>
  <si>
    <t>40516384</t>
  </si>
  <si>
    <t>40517644</t>
  </si>
  <si>
    <t>40519800</t>
  </si>
  <si>
    <t>40517857</t>
  </si>
  <si>
    <t>40519832</t>
  </si>
  <si>
    <t>40520645</t>
  </si>
  <si>
    <t>40520774</t>
  </si>
  <si>
    <t>40520818</t>
  </si>
  <si>
    <t>40517006</t>
  </si>
  <si>
    <t>40521761</t>
  </si>
  <si>
    <t>40522038</t>
  </si>
  <si>
    <t>40522349</t>
  </si>
  <si>
    <t xml:space="preserve">ПС 35/6 "Колодня" </t>
  </si>
  <si>
    <t>40522723</t>
  </si>
  <si>
    <t xml:space="preserve">ПС 35/6 "Водозабор" </t>
  </si>
  <si>
    <t>40522759</t>
  </si>
  <si>
    <t>40521039</t>
  </si>
  <si>
    <t>40523283</t>
  </si>
  <si>
    <t>40523589</t>
  </si>
  <si>
    <t>40524237</t>
  </si>
  <si>
    <t>40521736</t>
  </si>
  <si>
    <t>40523766</t>
  </si>
  <si>
    <t>40524178</t>
  </si>
  <si>
    <t>40525031</t>
  </si>
  <si>
    <t>40523107</t>
  </si>
  <si>
    <t>40525288</t>
  </si>
  <si>
    <t>40525404</t>
  </si>
  <si>
    <t>40526543</t>
  </si>
  <si>
    <t>40528790</t>
  </si>
  <si>
    <t>40529295</t>
  </si>
  <si>
    <t>40502184</t>
  </si>
  <si>
    <t>40513154</t>
  </si>
  <si>
    <t>40516770</t>
  </si>
  <si>
    <t>40513423</t>
  </si>
  <si>
    <t>ПС 110/35/6 кВ "Горная"</t>
  </si>
  <si>
    <t>40516528</t>
  </si>
  <si>
    <t>40516560</t>
  </si>
  <si>
    <t>40517328</t>
  </si>
  <si>
    <t>40517277</t>
  </si>
  <si>
    <t>40521163</t>
  </si>
  <si>
    <t>40522752</t>
  </si>
  <si>
    <t>40521178</t>
  </si>
  <si>
    <t>40525853</t>
  </si>
  <si>
    <t>40526517</t>
  </si>
  <si>
    <t>40526522</t>
  </si>
  <si>
    <t>40501079</t>
  </si>
  <si>
    <t>40502309</t>
  </si>
  <si>
    <t>40510992</t>
  </si>
  <si>
    <t>40512900</t>
  </si>
  <si>
    <t>40512557</t>
  </si>
  <si>
    <t>ПС 110/35/10 "Хиславичи"</t>
  </si>
  <si>
    <t>40515248</t>
  </si>
  <si>
    <t>40516045</t>
  </si>
  <si>
    <t>40516429</t>
  </si>
  <si>
    <t>40516160</t>
  </si>
  <si>
    <t>40518422</t>
  </si>
  <si>
    <t>40518204</t>
  </si>
  <si>
    <t>40519273</t>
  </si>
  <si>
    <t>40519140</t>
  </si>
  <si>
    <t>40518897</t>
  </si>
  <si>
    <t>40518774</t>
  </si>
  <si>
    <t>40522923</t>
  </si>
  <si>
    <t>ЦРП-6кВ "Депо"</t>
  </si>
  <si>
    <t>40522895</t>
  </si>
  <si>
    <t>40522963</t>
  </si>
  <si>
    <t>40525442</t>
  </si>
  <si>
    <t>40529056</t>
  </si>
  <si>
    <t>ПС 110/35/10 кВ  "Починок"</t>
  </si>
  <si>
    <t>40529293</t>
  </si>
  <si>
    <t>ПС 110/35/6 кВ "Северная"</t>
  </si>
  <si>
    <t xml:space="preserve">ПС  35/10 кВ, "Катынь-1" </t>
  </si>
  <si>
    <t>ПС 110/6  кВ "Западная"</t>
  </si>
  <si>
    <t xml:space="preserve">ПС 35/6 кВ "Печерск" </t>
  </si>
  <si>
    <t xml:space="preserve">ПС 35/10 кВ, "Жуковская"  </t>
  </si>
  <si>
    <t>ПС  35/10 кВ,  "Жуковская"</t>
  </si>
  <si>
    <t xml:space="preserve">ПС  110/35/10 кВ, "Красный" </t>
  </si>
  <si>
    <t>ПС  35/10 кВ, "Жуковская"</t>
  </si>
  <si>
    <t xml:space="preserve">ПС 35/10 кВ, "Лубня" </t>
  </si>
  <si>
    <t xml:space="preserve">ПС 35/10 кВ, "Одинцово"  </t>
  </si>
  <si>
    <t xml:space="preserve">ПС 35/10 кВ, "Одинцово" </t>
  </si>
  <si>
    <t xml:space="preserve">ПС 35/10 кВ, "Рябцево"  </t>
  </si>
  <si>
    <t>ПС  35/10 кВ "Одинцово"</t>
  </si>
  <si>
    <t>ПС  35/10 кВ, "Трудилово"</t>
  </si>
  <si>
    <t xml:space="preserve">ПС 110/35/10 кВ, "Рудня"  </t>
  </si>
  <si>
    <t xml:space="preserve">ПС 110/35/10 кВ, "Мерлино" </t>
  </si>
  <si>
    <t xml:space="preserve">ПС  110/35/10 кВ, "Кардымово" </t>
  </si>
  <si>
    <t>ПС  35/10 кВ, "Одинцово"</t>
  </si>
  <si>
    <t>ПС  35/6 кВ, "Печерск"</t>
  </si>
  <si>
    <t xml:space="preserve">ПС 110/35/6 кВ, "Южная"  </t>
  </si>
  <si>
    <t>ПС  35/10 кВ, "Кощино"</t>
  </si>
  <si>
    <t xml:space="preserve">ПС 110/6 кВ, "Западная" </t>
  </si>
  <si>
    <t xml:space="preserve">ПС  35/6 кВ, "Колодня" </t>
  </si>
  <si>
    <t xml:space="preserve">ПС 110/35/10 кВ, "Заводская" </t>
  </si>
  <si>
    <t xml:space="preserve">ПС 110/35/6 кВ, "Южная" </t>
  </si>
  <si>
    <t>ПС  110/10 кВ, "Диво"</t>
  </si>
  <si>
    <t xml:space="preserve">ПС  35/6 кВ, "Водозабор" </t>
  </si>
  <si>
    <t xml:space="preserve">ПС  35/10 кВ, "Каменка" </t>
  </si>
  <si>
    <t xml:space="preserve">ПС 35/10 кВ, "Трудилово" </t>
  </si>
  <si>
    <t xml:space="preserve">ПС 35/6 кВ, "Печерск"  </t>
  </si>
  <si>
    <t>ПС  35/6 кВ, "Колодня"</t>
  </si>
  <si>
    <t>ПС  110/35/10 кВ, "Красный"</t>
  </si>
  <si>
    <t xml:space="preserve">ПС  35/10 кВ, "Одинцово" </t>
  </si>
  <si>
    <t xml:space="preserve">ПС 35/10 кВ, "Жичицы" </t>
  </si>
  <si>
    <t xml:space="preserve">ПС  110/35/10 кВ, "Заводская" </t>
  </si>
  <si>
    <t>ПС 35/6 кВ "Ясенная"</t>
  </si>
  <si>
    <t>ПС  110/35/10 кВ, "Демидов"</t>
  </si>
  <si>
    <t>ПС  110/35/10 кВ, "Заводская"</t>
  </si>
  <si>
    <t xml:space="preserve">ПС 35/10 кВ, "Жуковская" </t>
  </si>
  <si>
    <t xml:space="preserve">ПС  35/10 кВ, "Кощино" </t>
  </si>
  <si>
    <t>ПС  110/35/6 кВ, "Голынки"</t>
  </si>
  <si>
    <t>ПС 110/35/6 кВ "Южная"</t>
  </si>
  <si>
    <t xml:space="preserve">ПС 110/35/10 кВ, "Велиж" </t>
  </si>
  <si>
    <t xml:space="preserve">ПС 110/35/10 кВ, "Велиж"  </t>
  </si>
  <si>
    <t xml:space="preserve">ПС 110/35/10 кВ, "Козино" </t>
  </si>
  <si>
    <t xml:space="preserve">ПС  35/10 кВ,"Одинцово" </t>
  </si>
  <si>
    <t xml:space="preserve">ПС 35/6 кВ, "Колодня"  </t>
  </si>
  <si>
    <t xml:space="preserve">ПС  35/10 кВ, "Сапшо" </t>
  </si>
  <si>
    <t xml:space="preserve">ПС  35/10 кВ,"Лубня" </t>
  </si>
  <si>
    <t xml:space="preserve">ПС  35/10 кВ, "Трудилово" </t>
  </si>
  <si>
    <t xml:space="preserve">ПС 35/10 кВ, "Трудилово"  </t>
  </si>
  <si>
    <t xml:space="preserve">ПС  35/10 кВ, "Лубня" </t>
  </si>
  <si>
    <t>ПС 35/10 кВ "Ольша"проводом.</t>
  </si>
  <si>
    <t>ПС 35/10 кВ "Ольша"с</t>
  </si>
  <si>
    <t xml:space="preserve">ПС 35/10 кВ, "Ольша"  </t>
  </si>
  <si>
    <t xml:space="preserve">ПС 35/10 кВ, "Коммунар"  </t>
  </si>
  <si>
    <t>ПС 35/10 кВ "Козино"</t>
  </si>
  <si>
    <t xml:space="preserve">ПС 35/10 кВ, "Лубня"  </t>
  </si>
  <si>
    <t xml:space="preserve">ПС  35/10 кВ, "Ольша" </t>
  </si>
  <si>
    <t>ПС  35/10 кВ, "Козино"</t>
  </si>
  <si>
    <t xml:space="preserve">ПС 110/35/10 кВ, "Кардымово"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</si>
</sst>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"/>
    <numFmt numFmtId="166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2" fontId="6" fillId="0" borderId="10" xfId="0" applyNumberFormat="1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9" fillId="18" borderId="12" xfId="0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14" borderId="10" xfId="0" applyFont="1" applyFill="1" applyBorder="1" applyAlignment="1">
      <alignment horizontal="center" vertical="center"/>
    </xf>
    <xf numFmtId="0" fontId="7" fillId="14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4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" fontId="7" fillId="14" borderId="10" xfId="0" applyNumberFormat="1" applyFont="1" applyFill="1" applyBorder="1" applyAlignment="1">
      <alignment horizontal="center" vertical="center"/>
    </xf>
    <xf numFmtId="164" fontId="4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" fontId="46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46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164" fontId="46" fillId="0" borderId="14" xfId="0" applyNumberFormat="1" applyFont="1" applyFill="1" applyBorder="1" applyAlignment="1">
      <alignment horizontal="center"/>
    </xf>
    <xf numFmtId="0" fontId="48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47" fillId="0" borderId="10" xfId="0" applyFont="1" applyFill="1" applyBorder="1" applyAlignment="1">
      <alignment horizontal="left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7" fillId="1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7" fillId="33" borderId="10" xfId="0" applyNumberFormat="1" applyFont="1" applyFill="1" applyBorder="1" applyAlignment="1">
      <alignment horizontal="center" vertical="center"/>
    </xf>
    <xf numFmtId="166" fontId="4" fillId="0" borderId="0" xfId="0" applyNumberFormat="1" applyFont="1" applyAlignment="1">
      <alignment horizontal="center"/>
    </xf>
    <xf numFmtId="166" fontId="9" fillId="18" borderId="12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Font="1" applyAlignment="1">
      <alignment horizontal="center"/>
    </xf>
    <xf numFmtId="164" fontId="6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1" fontId="49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46" fillId="0" borderId="10" xfId="0" applyNumberFormat="1" applyFont="1" applyFill="1" applyBorder="1" applyAlignment="1">
      <alignment horizontal="center"/>
    </xf>
    <xf numFmtId="1" fontId="46" fillId="0" borderId="10" xfId="0" applyNumberFormat="1" applyFont="1" applyFill="1" applyBorder="1" applyAlignment="1">
      <alignment horizontal="center" wrapText="1"/>
    </xf>
    <xf numFmtId="166" fontId="7" fillId="1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49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0" xfId="104" applyNumberFormat="1" applyFont="1" applyFill="1" applyBorder="1" applyAlignment="1">
      <alignment horizontal="center" vertical="center" wrapText="1" shrinkToFit="1"/>
    </xf>
    <xf numFmtId="4" fontId="47" fillId="0" borderId="10" xfId="0" applyNumberFormat="1" applyFont="1" applyFill="1" applyBorder="1" applyAlignment="1">
      <alignment horizontal="center" vertical="center"/>
    </xf>
    <xf numFmtId="165" fontId="47" fillId="0" borderId="10" xfId="0" applyNumberFormat="1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 shrinkToFit="1"/>
    </xf>
    <xf numFmtId="164" fontId="11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left" vertical="center" wrapText="1" shrinkToFit="1"/>
    </xf>
    <xf numFmtId="0" fontId="11" fillId="0" borderId="15" xfId="0" applyFont="1" applyFill="1" applyBorder="1" applyAlignment="1">
      <alignment horizontal="left" vertical="center" wrapText="1" shrinkToFit="1"/>
    </xf>
    <xf numFmtId="165" fontId="48" fillId="0" borderId="0" xfId="0" applyNumberFormat="1" applyFont="1" applyAlignment="1">
      <alignment horizontal="center" vertical="center"/>
    </xf>
    <xf numFmtId="0" fontId="9" fillId="18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18" borderId="12" xfId="0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 wrapText="1"/>
    </xf>
    <xf numFmtId="1" fontId="9" fillId="18" borderId="16" xfId="0" applyNumberFormat="1" applyFont="1" applyFill="1" applyBorder="1" applyAlignment="1">
      <alignment horizontal="center" vertical="center" wrapText="1"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3" xfId="83"/>
    <cellStyle name="Обычный 2 4" xfId="84"/>
    <cellStyle name="Обычный 2_РЕЕСТР Журнал" xfId="85"/>
    <cellStyle name="Обычный 5" xfId="86"/>
    <cellStyle name="Обычный 5 2" xfId="87"/>
    <cellStyle name="Обычный 51" xfId="88"/>
    <cellStyle name="Обычный 52" xfId="89"/>
    <cellStyle name="Обычный 6" xfId="90"/>
    <cellStyle name="Обычный 6 2" xfId="91"/>
    <cellStyle name="Обычный 7" xfId="92"/>
    <cellStyle name="Обычный 7 2" xfId="93"/>
    <cellStyle name="Обычный 8" xfId="94"/>
    <cellStyle name="Обычный 85" xfId="95"/>
    <cellStyle name="Обычный 86" xfId="96"/>
    <cellStyle name="Обычный 9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8"/>
  <sheetViews>
    <sheetView tabSelected="1" zoomScalePageLayoutView="0" workbookViewId="0" topLeftCell="A86">
      <selection activeCell="G107" sqref="G107"/>
    </sheetView>
  </sheetViews>
  <sheetFormatPr defaultColWidth="9.140625" defaultRowHeight="15"/>
  <cols>
    <col min="1" max="1" width="33.00390625" style="2" customWidth="1"/>
    <col min="2" max="2" width="6.57421875" style="2" customWidth="1"/>
    <col min="3" max="3" width="35.28125" style="2" customWidth="1"/>
    <col min="4" max="4" width="10.28125" style="2" customWidth="1"/>
    <col min="5" max="5" width="12.421875" style="2" customWidth="1"/>
    <col min="6" max="6" width="10.7109375" style="2" bestFit="1" customWidth="1"/>
    <col min="7" max="7" width="12.00390625" style="2" customWidth="1"/>
    <col min="8" max="8" width="10.7109375" style="2" bestFit="1" customWidth="1"/>
    <col min="9" max="9" width="12.00390625" style="83" customWidth="1"/>
    <col min="10" max="10" width="10.7109375" style="2" bestFit="1" customWidth="1"/>
    <col min="11" max="11" width="10.7109375" style="2" customWidth="1"/>
    <col min="12" max="16384" width="9.140625" style="2" customWidth="1"/>
  </cols>
  <sheetData>
    <row r="1" spans="8:11" ht="15">
      <c r="H1" s="112" t="s">
        <v>16</v>
      </c>
      <c r="I1" s="112"/>
      <c r="J1" s="112"/>
      <c r="K1" s="112"/>
    </row>
    <row r="2" spans="1:11" ht="15.75" thickBot="1">
      <c r="A2" s="1" t="s">
        <v>115</v>
      </c>
      <c r="B2" s="3"/>
      <c r="D2" s="3"/>
      <c r="E2" s="4"/>
      <c r="F2" s="3"/>
      <c r="G2" s="3"/>
      <c r="H2" s="3"/>
      <c r="I2" s="78"/>
      <c r="J2" s="3"/>
      <c r="K2" s="3"/>
    </row>
    <row r="3" spans="1:11" ht="15.75" customHeight="1" thickBot="1">
      <c r="A3" s="113" t="s">
        <v>2</v>
      </c>
      <c r="B3" s="23"/>
      <c r="C3" s="113" t="s">
        <v>15</v>
      </c>
      <c r="D3" s="111" t="s">
        <v>3</v>
      </c>
      <c r="E3" s="111"/>
      <c r="F3" s="111" t="s">
        <v>4</v>
      </c>
      <c r="G3" s="111"/>
      <c r="H3" s="111" t="s">
        <v>5</v>
      </c>
      <c r="I3" s="115"/>
      <c r="J3" s="111" t="s">
        <v>6</v>
      </c>
      <c r="K3" s="111"/>
    </row>
    <row r="4" spans="1:11" ht="46.5" customHeight="1" thickBot="1">
      <c r="A4" s="114"/>
      <c r="B4" s="24" t="s">
        <v>19</v>
      </c>
      <c r="C4" s="114"/>
      <c r="D4" s="111"/>
      <c r="E4" s="111"/>
      <c r="F4" s="111"/>
      <c r="G4" s="111"/>
      <c r="H4" s="111"/>
      <c r="I4" s="115"/>
      <c r="J4" s="111"/>
      <c r="K4" s="111"/>
    </row>
    <row r="5" spans="1:11" ht="15">
      <c r="A5" s="114"/>
      <c r="B5" s="24"/>
      <c r="C5" s="114"/>
      <c r="D5" s="23" t="s">
        <v>7</v>
      </c>
      <c r="E5" s="23" t="s">
        <v>8</v>
      </c>
      <c r="F5" s="23" t="s">
        <v>7</v>
      </c>
      <c r="G5" s="23" t="s">
        <v>8</v>
      </c>
      <c r="H5" s="23" t="s">
        <v>7</v>
      </c>
      <c r="I5" s="79" t="s">
        <v>8</v>
      </c>
      <c r="J5" s="23" t="s">
        <v>7</v>
      </c>
      <c r="K5" s="23" t="s">
        <v>8</v>
      </c>
    </row>
    <row r="6" spans="1:11" ht="15">
      <c r="A6" s="20"/>
      <c r="B6" s="20"/>
      <c r="C6" s="21" t="s">
        <v>17</v>
      </c>
      <c r="D6" s="22">
        <f aca="true" t="shared" si="0" ref="D6:K6">SUM(D7:D67)</f>
        <v>142</v>
      </c>
      <c r="E6" s="22">
        <f t="shared" si="0"/>
        <v>4.088089999999998</v>
      </c>
      <c r="F6" s="22">
        <f t="shared" si="0"/>
        <v>126</v>
      </c>
      <c r="G6" s="22">
        <f t="shared" si="0"/>
        <v>1.628899999999999</v>
      </c>
      <c r="H6" s="22">
        <f t="shared" si="0"/>
        <v>84</v>
      </c>
      <c r="I6" s="77">
        <f t="shared" si="0"/>
        <v>1.1199999999999999</v>
      </c>
      <c r="J6" s="22">
        <f t="shared" si="0"/>
        <v>18</v>
      </c>
      <c r="K6" s="22">
        <f t="shared" si="0"/>
        <v>2.0376000000000003</v>
      </c>
    </row>
    <row r="7" spans="1:11" ht="15">
      <c r="A7" s="8" t="s">
        <v>21</v>
      </c>
      <c r="B7" s="8">
        <v>1</v>
      </c>
      <c r="C7" s="11" t="s">
        <v>22</v>
      </c>
      <c r="D7" s="8">
        <v>2</v>
      </c>
      <c r="E7" s="32">
        <v>0.02299</v>
      </c>
      <c r="F7" s="8">
        <v>0</v>
      </c>
      <c r="G7" s="84">
        <v>0</v>
      </c>
      <c r="H7" s="8">
        <v>0</v>
      </c>
      <c r="I7" s="32">
        <v>0</v>
      </c>
      <c r="J7" s="8">
        <v>0</v>
      </c>
      <c r="K7" s="32">
        <v>0</v>
      </c>
    </row>
    <row r="8" spans="1:11" s="5" customFormat="1" ht="15">
      <c r="A8" s="8" t="s">
        <v>21</v>
      </c>
      <c r="B8" s="8">
        <v>2</v>
      </c>
      <c r="C8" s="16" t="s">
        <v>24</v>
      </c>
      <c r="D8" s="9">
        <v>0</v>
      </c>
      <c r="E8" s="33">
        <v>0</v>
      </c>
      <c r="F8" s="9">
        <v>0</v>
      </c>
      <c r="G8" s="33">
        <v>0</v>
      </c>
      <c r="H8" s="9">
        <v>3</v>
      </c>
      <c r="I8" s="85">
        <v>0.052</v>
      </c>
      <c r="J8" s="9">
        <v>1</v>
      </c>
      <c r="K8" s="85">
        <v>0.095</v>
      </c>
    </row>
    <row r="9" spans="1:11" ht="15">
      <c r="A9" s="8" t="s">
        <v>21</v>
      </c>
      <c r="B9" s="8">
        <v>3</v>
      </c>
      <c r="C9" s="15" t="s">
        <v>25</v>
      </c>
      <c r="D9" s="8">
        <v>5</v>
      </c>
      <c r="E9" s="32">
        <v>0.0525</v>
      </c>
      <c r="F9" s="8">
        <v>5</v>
      </c>
      <c r="G9" s="32">
        <v>0.059</v>
      </c>
      <c r="H9" s="9">
        <v>6</v>
      </c>
      <c r="I9" s="33">
        <v>0.0435</v>
      </c>
      <c r="J9" s="9">
        <v>0</v>
      </c>
      <c r="K9" s="33">
        <v>0</v>
      </c>
    </row>
    <row r="10" spans="1:11" ht="15">
      <c r="A10" s="8" t="s">
        <v>21</v>
      </c>
      <c r="B10" s="8">
        <v>4</v>
      </c>
      <c r="C10" s="11" t="s">
        <v>26</v>
      </c>
      <c r="D10" s="8">
        <v>1</v>
      </c>
      <c r="E10" s="32">
        <v>0.015</v>
      </c>
      <c r="F10" s="8">
        <v>1</v>
      </c>
      <c r="G10" s="84">
        <v>0.015</v>
      </c>
      <c r="H10" s="8">
        <v>0</v>
      </c>
      <c r="I10" s="32">
        <v>0</v>
      </c>
      <c r="J10" s="8">
        <v>0</v>
      </c>
      <c r="K10" s="32">
        <v>0</v>
      </c>
    </row>
    <row r="11" spans="1:11" ht="15">
      <c r="A11" s="8" t="s">
        <v>21</v>
      </c>
      <c r="B11" s="8">
        <v>5</v>
      </c>
      <c r="C11" s="11" t="s">
        <v>27</v>
      </c>
      <c r="D11" s="8">
        <v>3</v>
      </c>
      <c r="E11" s="32">
        <v>0.0165</v>
      </c>
      <c r="F11" s="8">
        <v>1</v>
      </c>
      <c r="G11" s="32">
        <v>0.015</v>
      </c>
      <c r="H11" s="9">
        <v>1</v>
      </c>
      <c r="I11" s="33">
        <v>0.0065</v>
      </c>
      <c r="J11" s="9">
        <v>0</v>
      </c>
      <c r="K11" s="33">
        <v>0</v>
      </c>
    </row>
    <row r="12" spans="1:11" ht="15">
      <c r="A12" s="8" t="s">
        <v>21</v>
      </c>
      <c r="B12" s="8">
        <v>6</v>
      </c>
      <c r="C12" s="11" t="s">
        <v>28</v>
      </c>
      <c r="D12" s="8">
        <v>9</v>
      </c>
      <c r="E12" s="32">
        <v>0.098</v>
      </c>
      <c r="F12" s="8">
        <v>8</v>
      </c>
      <c r="G12" s="32">
        <v>0.085</v>
      </c>
      <c r="H12" s="9">
        <v>5</v>
      </c>
      <c r="I12" s="33">
        <v>0.066</v>
      </c>
      <c r="J12" s="9">
        <v>0</v>
      </c>
      <c r="K12" s="33">
        <v>0</v>
      </c>
    </row>
    <row r="13" spans="1:11" ht="15">
      <c r="A13" s="8" t="s">
        <v>21</v>
      </c>
      <c r="B13" s="8">
        <v>7</v>
      </c>
      <c r="C13" s="11" t="s">
        <v>29</v>
      </c>
      <c r="D13" s="8">
        <v>6</v>
      </c>
      <c r="E13" s="32">
        <v>0.048</v>
      </c>
      <c r="F13" s="8">
        <v>7</v>
      </c>
      <c r="G13" s="84">
        <v>0.063</v>
      </c>
      <c r="H13" s="8">
        <v>2</v>
      </c>
      <c r="I13" s="32">
        <v>0.03</v>
      </c>
      <c r="J13" s="8">
        <v>0</v>
      </c>
      <c r="K13" s="32">
        <v>0</v>
      </c>
    </row>
    <row r="14" spans="1:11" ht="15">
      <c r="A14" s="8" t="s">
        <v>21</v>
      </c>
      <c r="B14" s="8">
        <v>8</v>
      </c>
      <c r="C14" s="11" t="s">
        <v>30</v>
      </c>
      <c r="D14" s="8">
        <f>24+1</f>
        <v>25</v>
      </c>
      <c r="E14" s="32">
        <f>0.4493+0.015</f>
        <v>0.4643</v>
      </c>
      <c r="F14" s="8">
        <f>17+3</f>
        <v>20</v>
      </c>
      <c r="G14" s="32">
        <f>0.227+0.021</f>
        <v>0.248</v>
      </c>
      <c r="H14" s="9">
        <f>9+3</f>
        <v>12</v>
      </c>
      <c r="I14" s="84">
        <f>0.145+0.038</f>
        <v>0.183</v>
      </c>
      <c r="J14" s="8">
        <f>3+1</f>
        <v>4</v>
      </c>
      <c r="K14" s="32">
        <f>0.027+0.008</f>
        <v>0.035</v>
      </c>
    </row>
    <row r="15" spans="1:11" ht="15">
      <c r="A15" s="8" t="s">
        <v>21</v>
      </c>
      <c r="B15" s="8">
        <v>9</v>
      </c>
      <c r="C15" s="13" t="s">
        <v>31</v>
      </c>
      <c r="D15" s="8">
        <v>3</v>
      </c>
      <c r="E15" s="32">
        <v>0.04</v>
      </c>
      <c r="F15" s="8">
        <v>9</v>
      </c>
      <c r="G15" s="32">
        <v>0.109</v>
      </c>
      <c r="H15" s="9">
        <v>3</v>
      </c>
      <c r="I15" s="33">
        <v>0.03</v>
      </c>
      <c r="J15" s="9">
        <v>0</v>
      </c>
      <c r="K15" s="33">
        <v>0</v>
      </c>
    </row>
    <row r="16" spans="1:11" ht="15">
      <c r="A16" s="8" t="s">
        <v>21</v>
      </c>
      <c r="B16" s="8">
        <v>10</v>
      </c>
      <c r="C16" s="11" t="s">
        <v>32</v>
      </c>
      <c r="D16" s="8">
        <v>1</v>
      </c>
      <c r="E16" s="32">
        <v>0.015</v>
      </c>
      <c r="F16" s="8">
        <v>3</v>
      </c>
      <c r="G16" s="32">
        <v>0.045</v>
      </c>
      <c r="H16" s="9">
        <v>1</v>
      </c>
      <c r="I16" s="33">
        <v>0.015</v>
      </c>
      <c r="J16" s="9">
        <v>0</v>
      </c>
      <c r="K16" s="33">
        <v>0</v>
      </c>
    </row>
    <row r="17" spans="1:11" ht="15">
      <c r="A17" s="8" t="s">
        <v>21</v>
      </c>
      <c r="B17" s="8">
        <v>11</v>
      </c>
      <c r="C17" s="11" t="s">
        <v>33</v>
      </c>
      <c r="D17" s="8">
        <v>8</v>
      </c>
      <c r="E17" s="32">
        <v>0.071</v>
      </c>
      <c r="F17" s="8">
        <v>6</v>
      </c>
      <c r="G17" s="32">
        <v>0.072</v>
      </c>
      <c r="H17" s="9">
        <v>0</v>
      </c>
      <c r="I17" s="33">
        <v>0</v>
      </c>
      <c r="J17" s="9">
        <v>0</v>
      </c>
      <c r="K17" s="33">
        <v>0</v>
      </c>
    </row>
    <row r="18" spans="1:11" ht="15">
      <c r="A18" s="8" t="s">
        <v>21</v>
      </c>
      <c r="B18" s="8">
        <v>12</v>
      </c>
      <c r="C18" s="11" t="s">
        <v>34</v>
      </c>
      <c r="D18" s="8">
        <v>4</v>
      </c>
      <c r="E18" s="32">
        <v>0.038</v>
      </c>
      <c r="F18" s="8">
        <v>2</v>
      </c>
      <c r="G18" s="32">
        <v>0.014</v>
      </c>
      <c r="H18" s="9">
        <v>1</v>
      </c>
      <c r="I18" s="33">
        <v>0.015</v>
      </c>
      <c r="J18" s="9">
        <v>0</v>
      </c>
      <c r="K18" s="33">
        <v>0</v>
      </c>
    </row>
    <row r="19" spans="1:11" ht="15">
      <c r="A19" s="8" t="s">
        <v>21</v>
      </c>
      <c r="B19" s="8">
        <v>13</v>
      </c>
      <c r="C19" s="13" t="s">
        <v>35</v>
      </c>
      <c r="D19" s="8">
        <v>1</v>
      </c>
      <c r="E19" s="35">
        <v>0.015</v>
      </c>
      <c r="F19" s="8">
        <v>0</v>
      </c>
      <c r="G19" s="35">
        <v>0</v>
      </c>
      <c r="H19" s="8">
        <v>0</v>
      </c>
      <c r="I19" s="32">
        <v>0</v>
      </c>
      <c r="J19" s="9">
        <v>0</v>
      </c>
      <c r="K19" s="84">
        <v>0</v>
      </c>
    </row>
    <row r="20" spans="1:11" ht="15">
      <c r="A20" s="8" t="s">
        <v>21</v>
      </c>
      <c r="B20" s="8">
        <v>14</v>
      </c>
      <c r="C20" s="12" t="s">
        <v>36</v>
      </c>
      <c r="D20" s="8">
        <f>2+3</f>
        <v>5</v>
      </c>
      <c r="E20" s="32">
        <f>0.03+0.04</f>
        <v>0.07</v>
      </c>
      <c r="F20" s="8">
        <f>4+3</f>
        <v>7</v>
      </c>
      <c r="G20" s="32">
        <f>0.053+0.037</f>
        <v>0.09</v>
      </c>
      <c r="H20" s="8">
        <f>5+3</f>
        <v>8</v>
      </c>
      <c r="I20" s="32">
        <f>0.22+0.024</f>
        <v>0.244</v>
      </c>
      <c r="J20" s="8">
        <v>0</v>
      </c>
      <c r="K20" s="32">
        <v>0</v>
      </c>
    </row>
    <row r="21" spans="1:11" ht="15">
      <c r="A21" s="8" t="s">
        <v>21</v>
      </c>
      <c r="B21" s="8">
        <v>15</v>
      </c>
      <c r="C21" s="12" t="s">
        <v>37</v>
      </c>
      <c r="D21" s="8">
        <v>6</v>
      </c>
      <c r="E21" s="32">
        <v>0.069</v>
      </c>
      <c r="F21" s="8">
        <v>8</v>
      </c>
      <c r="G21" s="32">
        <v>0.073</v>
      </c>
      <c r="H21" s="8">
        <v>4</v>
      </c>
      <c r="I21" s="32">
        <v>0.0345</v>
      </c>
      <c r="J21" s="8">
        <v>2</v>
      </c>
      <c r="K21" s="32">
        <v>0.016</v>
      </c>
    </row>
    <row r="22" spans="1:11" ht="15">
      <c r="A22" s="8" t="s">
        <v>21</v>
      </c>
      <c r="B22" s="8">
        <v>16</v>
      </c>
      <c r="C22" s="11" t="s">
        <v>38</v>
      </c>
      <c r="D22" s="8">
        <f>3+1</f>
        <v>4</v>
      </c>
      <c r="E22" s="32">
        <f>0.112+0.37</f>
        <v>0.482</v>
      </c>
      <c r="F22" s="8">
        <v>5</v>
      </c>
      <c r="G22" s="32">
        <v>0.049</v>
      </c>
      <c r="H22" s="9">
        <v>9</v>
      </c>
      <c r="I22" s="84">
        <v>0.1155</v>
      </c>
      <c r="J22" s="8">
        <f>1+1</f>
        <v>2</v>
      </c>
      <c r="K22" s="32">
        <f>0.09+0.4576</f>
        <v>0.5476</v>
      </c>
    </row>
    <row r="23" spans="1:11" ht="15">
      <c r="A23" s="8" t="s">
        <v>21</v>
      </c>
      <c r="B23" s="8">
        <v>17</v>
      </c>
      <c r="C23" s="12" t="s">
        <v>39</v>
      </c>
      <c r="D23" s="8">
        <f>2+1+6</f>
        <v>9</v>
      </c>
      <c r="E23" s="32">
        <f>0.02+0.32+0.066</f>
        <v>0.406</v>
      </c>
      <c r="F23" s="8">
        <f>1+5</f>
        <v>6</v>
      </c>
      <c r="G23" s="32">
        <f>0.007+0.073</f>
        <v>0.08</v>
      </c>
      <c r="H23" s="8">
        <f>1+2</f>
        <v>3</v>
      </c>
      <c r="I23" s="32">
        <f>0.008+0.025</f>
        <v>0.033</v>
      </c>
      <c r="J23" s="8">
        <v>0</v>
      </c>
      <c r="K23" s="32">
        <v>0</v>
      </c>
    </row>
    <row r="24" spans="1:11" s="30" customFormat="1" ht="15">
      <c r="A24" s="8" t="s">
        <v>21</v>
      </c>
      <c r="B24" s="8">
        <v>18</v>
      </c>
      <c r="C24" s="29" t="s">
        <v>73</v>
      </c>
      <c r="D24" s="8">
        <v>11</v>
      </c>
      <c r="E24" s="32">
        <v>0.033</v>
      </c>
      <c r="F24" s="8">
        <v>3</v>
      </c>
      <c r="G24" s="35">
        <v>0.011</v>
      </c>
      <c r="H24" s="8">
        <v>1</v>
      </c>
      <c r="I24" s="32">
        <v>0.005</v>
      </c>
      <c r="J24" s="8">
        <v>6</v>
      </c>
      <c r="K24" s="84">
        <v>0.018</v>
      </c>
    </row>
    <row r="25" spans="1:11" s="30" customFormat="1" ht="15">
      <c r="A25" s="8" t="s">
        <v>21</v>
      </c>
      <c r="B25" s="8">
        <v>19</v>
      </c>
      <c r="C25" s="29" t="s">
        <v>86</v>
      </c>
      <c r="D25" s="8">
        <v>1</v>
      </c>
      <c r="E25" s="32">
        <v>0.015</v>
      </c>
      <c r="F25" s="8">
        <v>1</v>
      </c>
      <c r="G25" s="35">
        <v>0.015</v>
      </c>
      <c r="H25" s="8">
        <v>0</v>
      </c>
      <c r="I25" s="32">
        <v>0</v>
      </c>
      <c r="J25" s="8">
        <v>0</v>
      </c>
      <c r="K25" s="84">
        <v>0</v>
      </c>
    </row>
    <row r="26" spans="1:11" s="30" customFormat="1" ht="15">
      <c r="A26" s="8" t="s">
        <v>21</v>
      </c>
      <c r="B26" s="8">
        <v>20</v>
      </c>
      <c r="C26" s="29" t="s">
        <v>85</v>
      </c>
      <c r="D26" s="8">
        <v>1</v>
      </c>
      <c r="E26" s="32">
        <v>0.008</v>
      </c>
      <c r="F26" s="8">
        <v>2</v>
      </c>
      <c r="G26" s="35">
        <v>0.023</v>
      </c>
      <c r="H26" s="8">
        <v>0</v>
      </c>
      <c r="I26" s="32">
        <v>0</v>
      </c>
      <c r="J26" s="8">
        <v>0</v>
      </c>
      <c r="K26" s="84">
        <v>0</v>
      </c>
    </row>
    <row r="27" spans="1:11" s="31" customFormat="1" ht="15">
      <c r="A27" s="8" t="s">
        <v>21</v>
      </c>
      <c r="B27" s="8">
        <v>21</v>
      </c>
      <c r="C27" s="29" t="s">
        <v>84</v>
      </c>
      <c r="D27" s="8">
        <v>1</v>
      </c>
      <c r="E27" s="32">
        <v>0.015</v>
      </c>
      <c r="F27" s="8">
        <v>2</v>
      </c>
      <c r="G27" s="35">
        <v>0.025</v>
      </c>
      <c r="H27" s="8">
        <v>2</v>
      </c>
      <c r="I27" s="32">
        <v>0.0145</v>
      </c>
      <c r="J27" s="8">
        <v>0</v>
      </c>
      <c r="K27" s="84">
        <v>0</v>
      </c>
    </row>
    <row r="28" spans="1:11" s="36" customFormat="1" ht="15">
      <c r="A28" s="8" t="s">
        <v>21</v>
      </c>
      <c r="B28" s="8">
        <v>22</v>
      </c>
      <c r="C28" s="29" t="s">
        <v>83</v>
      </c>
      <c r="D28" s="8">
        <v>4</v>
      </c>
      <c r="E28" s="32">
        <v>0.06</v>
      </c>
      <c r="F28" s="8">
        <v>1</v>
      </c>
      <c r="G28" s="35">
        <v>0.015</v>
      </c>
      <c r="H28" s="8">
        <v>0</v>
      </c>
      <c r="I28" s="32">
        <v>0</v>
      </c>
      <c r="J28" s="8">
        <v>0</v>
      </c>
      <c r="K28" s="84">
        <v>0</v>
      </c>
    </row>
    <row r="29" spans="1:11" s="36" customFormat="1" ht="15">
      <c r="A29" s="8" t="s">
        <v>21</v>
      </c>
      <c r="B29" s="8">
        <v>23</v>
      </c>
      <c r="C29" s="29" t="s">
        <v>82</v>
      </c>
      <c r="D29" s="8">
        <v>3</v>
      </c>
      <c r="E29" s="32">
        <v>0.038</v>
      </c>
      <c r="F29" s="8">
        <f>1+1</f>
        <v>2</v>
      </c>
      <c r="G29" s="35">
        <f>0.088+0.008</f>
        <v>0.096</v>
      </c>
      <c r="H29" s="8">
        <f>2+1</f>
        <v>3</v>
      </c>
      <c r="I29" s="32">
        <f>0.023+0.005</f>
        <v>0.028</v>
      </c>
      <c r="J29" s="8">
        <v>0</v>
      </c>
      <c r="K29" s="84">
        <v>0</v>
      </c>
    </row>
    <row r="30" spans="1:11" s="36" customFormat="1" ht="15">
      <c r="A30" s="8" t="s">
        <v>21</v>
      </c>
      <c r="B30" s="8">
        <v>24</v>
      </c>
      <c r="C30" s="29" t="s">
        <v>81</v>
      </c>
      <c r="D30" s="8">
        <v>0</v>
      </c>
      <c r="E30" s="32">
        <v>0</v>
      </c>
      <c r="F30" s="8">
        <v>0</v>
      </c>
      <c r="G30" s="35">
        <v>0</v>
      </c>
      <c r="H30" s="8">
        <v>2</v>
      </c>
      <c r="I30" s="32">
        <v>0.02</v>
      </c>
      <c r="J30" s="8">
        <v>0</v>
      </c>
      <c r="K30" s="84">
        <v>0</v>
      </c>
    </row>
    <row r="31" spans="1:11" s="40" customFormat="1" ht="15">
      <c r="A31" s="8" t="s">
        <v>21</v>
      </c>
      <c r="B31" s="8">
        <v>25</v>
      </c>
      <c r="C31" s="55" t="s">
        <v>76</v>
      </c>
      <c r="D31" s="8">
        <v>4</v>
      </c>
      <c r="E31" s="32">
        <v>0.096</v>
      </c>
      <c r="F31" s="8">
        <v>1</v>
      </c>
      <c r="G31" s="35">
        <v>0.0149</v>
      </c>
      <c r="H31" s="8">
        <v>0</v>
      </c>
      <c r="I31" s="32">
        <v>0</v>
      </c>
      <c r="J31" s="8">
        <v>0</v>
      </c>
      <c r="K31" s="84">
        <v>0</v>
      </c>
    </row>
    <row r="32" spans="1:11" s="40" customFormat="1" ht="15">
      <c r="A32" s="8" t="s">
        <v>21</v>
      </c>
      <c r="B32" s="8">
        <v>26</v>
      </c>
      <c r="C32" s="17" t="s">
        <v>74</v>
      </c>
      <c r="D32" s="8">
        <v>2</v>
      </c>
      <c r="E32" s="32">
        <v>0.0113</v>
      </c>
      <c r="F32" s="8">
        <v>1</v>
      </c>
      <c r="G32" s="35">
        <v>0.005</v>
      </c>
      <c r="H32" s="8">
        <v>1</v>
      </c>
      <c r="I32" s="32">
        <v>0.008</v>
      </c>
      <c r="J32" s="8">
        <v>0</v>
      </c>
      <c r="K32" s="84">
        <v>0</v>
      </c>
    </row>
    <row r="33" spans="1:11" s="40" customFormat="1" ht="15">
      <c r="A33" s="8" t="s">
        <v>21</v>
      </c>
      <c r="B33" s="8">
        <v>27</v>
      </c>
      <c r="C33" s="55" t="s">
        <v>75</v>
      </c>
      <c r="D33" s="8">
        <v>1</v>
      </c>
      <c r="E33" s="32">
        <v>0.01</v>
      </c>
      <c r="F33" s="8">
        <v>1</v>
      </c>
      <c r="G33" s="35">
        <v>0.014</v>
      </c>
      <c r="H33" s="8">
        <v>1</v>
      </c>
      <c r="I33" s="32">
        <v>0.005</v>
      </c>
      <c r="J33" s="8">
        <v>0</v>
      </c>
      <c r="K33" s="84">
        <v>0</v>
      </c>
    </row>
    <row r="34" spans="1:11" s="60" customFormat="1" ht="15">
      <c r="A34" s="8" t="s">
        <v>21</v>
      </c>
      <c r="B34" s="8">
        <v>28</v>
      </c>
      <c r="C34" s="55" t="s">
        <v>79</v>
      </c>
      <c r="D34" s="8">
        <v>0</v>
      </c>
      <c r="E34" s="35">
        <v>0</v>
      </c>
      <c r="F34" s="8">
        <v>1</v>
      </c>
      <c r="G34" s="35">
        <v>0.13</v>
      </c>
      <c r="H34" s="8">
        <v>0</v>
      </c>
      <c r="I34" s="32">
        <v>0</v>
      </c>
      <c r="J34" s="8">
        <v>0</v>
      </c>
      <c r="K34" s="32">
        <v>0</v>
      </c>
    </row>
    <row r="35" spans="1:11" s="60" customFormat="1" ht="15">
      <c r="A35" s="8" t="s">
        <v>21</v>
      </c>
      <c r="B35" s="8">
        <v>29</v>
      </c>
      <c r="C35" s="55" t="s">
        <v>80</v>
      </c>
      <c r="D35" s="8">
        <v>0</v>
      </c>
      <c r="E35" s="35">
        <v>0</v>
      </c>
      <c r="F35" s="8">
        <v>1</v>
      </c>
      <c r="G35" s="35">
        <v>0.015</v>
      </c>
      <c r="H35" s="8">
        <v>0</v>
      </c>
      <c r="I35" s="32">
        <v>0</v>
      </c>
      <c r="J35" s="8">
        <v>0</v>
      </c>
      <c r="K35" s="32">
        <v>0</v>
      </c>
    </row>
    <row r="36" spans="1:11" s="63" customFormat="1" ht="15">
      <c r="A36" s="8" t="s">
        <v>21</v>
      </c>
      <c r="B36" s="8">
        <v>30</v>
      </c>
      <c r="C36" s="55" t="s">
        <v>89</v>
      </c>
      <c r="D36" s="8">
        <v>0</v>
      </c>
      <c r="E36" s="35">
        <v>0</v>
      </c>
      <c r="F36" s="8">
        <v>1</v>
      </c>
      <c r="G36" s="35">
        <v>0.01</v>
      </c>
      <c r="H36" s="8">
        <v>1</v>
      </c>
      <c r="I36" s="32">
        <v>0.005</v>
      </c>
      <c r="J36" s="8">
        <v>0</v>
      </c>
      <c r="K36" s="32">
        <v>0</v>
      </c>
    </row>
    <row r="37" spans="1:11" s="65" customFormat="1" ht="15">
      <c r="A37" s="8" t="s">
        <v>21</v>
      </c>
      <c r="B37" s="8">
        <v>31</v>
      </c>
      <c r="C37" s="55" t="s">
        <v>93</v>
      </c>
      <c r="D37" s="8">
        <v>1</v>
      </c>
      <c r="E37" s="35">
        <v>0.4</v>
      </c>
      <c r="F37" s="8">
        <v>3</v>
      </c>
      <c r="G37" s="35">
        <v>0.045</v>
      </c>
      <c r="H37" s="8">
        <v>0</v>
      </c>
      <c r="I37" s="32">
        <v>0</v>
      </c>
      <c r="J37" s="8">
        <v>0</v>
      </c>
      <c r="K37" s="32">
        <v>0</v>
      </c>
    </row>
    <row r="38" spans="1:11" s="71" customFormat="1" ht="15">
      <c r="A38" s="8" t="s">
        <v>21</v>
      </c>
      <c r="B38" s="8">
        <v>32</v>
      </c>
      <c r="C38" s="55" t="s">
        <v>94</v>
      </c>
      <c r="D38" s="8">
        <v>0</v>
      </c>
      <c r="E38" s="35">
        <v>0</v>
      </c>
      <c r="F38" s="8">
        <v>1</v>
      </c>
      <c r="G38" s="35">
        <v>0.003</v>
      </c>
      <c r="H38" s="8">
        <v>0</v>
      </c>
      <c r="I38" s="32">
        <v>0</v>
      </c>
      <c r="J38" s="8">
        <v>0</v>
      </c>
      <c r="K38" s="32">
        <v>0</v>
      </c>
    </row>
    <row r="39" spans="1:11" s="72" customFormat="1" ht="15">
      <c r="A39" s="8" t="s">
        <v>21</v>
      </c>
      <c r="B39" s="8">
        <v>33</v>
      </c>
      <c r="C39" s="55" t="s">
        <v>96</v>
      </c>
      <c r="D39" s="8">
        <v>0</v>
      </c>
      <c r="E39" s="35">
        <v>0</v>
      </c>
      <c r="F39" s="8">
        <v>2</v>
      </c>
      <c r="G39" s="35">
        <v>0.03</v>
      </c>
      <c r="H39" s="8">
        <v>0</v>
      </c>
      <c r="I39" s="32">
        <v>0</v>
      </c>
      <c r="J39" s="8">
        <v>0</v>
      </c>
      <c r="K39" s="32">
        <v>0</v>
      </c>
    </row>
    <row r="40" spans="1:11" s="73" customFormat="1" ht="15">
      <c r="A40" s="8" t="s">
        <v>21</v>
      </c>
      <c r="B40" s="8">
        <v>34</v>
      </c>
      <c r="C40" s="55" t="s">
        <v>100</v>
      </c>
      <c r="D40" s="8">
        <v>0</v>
      </c>
      <c r="E40" s="35">
        <v>0</v>
      </c>
      <c r="F40" s="8">
        <v>1</v>
      </c>
      <c r="G40" s="35">
        <v>0.006</v>
      </c>
      <c r="H40" s="8">
        <v>0</v>
      </c>
      <c r="I40" s="32">
        <v>0</v>
      </c>
      <c r="J40" s="8">
        <v>0</v>
      </c>
      <c r="K40" s="32">
        <v>0</v>
      </c>
    </row>
    <row r="41" spans="1:11" s="75" customFormat="1" ht="15">
      <c r="A41" s="8" t="s">
        <v>21</v>
      </c>
      <c r="B41" s="8">
        <v>35</v>
      </c>
      <c r="C41" s="55" t="s">
        <v>101</v>
      </c>
      <c r="D41" s="8">
        <v>1</v>
      </c>
      <c r="E41" s="35">
        <v>0.005</v>
      </c>
      <c r="F41" s="8">
        <f>1+1</f>
        <v>2</v>
      </c>
      <c r="G41" s="35">
        <f>0.015+0.015</f>
        <v>0.03</v>
      </c>
      <c r="H41" s="8">
        <v>1</v>
      </c>
      <c r="I41" s="32">
        <v>0.01</v>
      </c>
      <c r="J41" s="8">
        <v>0</v>
      </c>
      <c r="K41" s="32">
        <v>0</v>
      </c>
    </row>
    <row r="42" spans="1:11" s="75" customFormat="1" ht="15">
      <c r="A42" s="8" t="s">
        <v>21</v>
      </c>
      <c r="B42" s="8">
        <v>36</v>
      </c>
      <c r="C42" s="55" t="s">
        <v>102</v>
      </c>
      <c r="D42" s="8">
        <v>2</v>
      </c>
      <c r="E42" s="35">
        <v>0.0585</v>
      </c>
      <c r="F42" s="8">
        <v>1</v>
      </c>
      <c r="G42" s="35">
        <v>0.005</v>
      </c>
      <c r="H42" s="8">
        <v>0</v>
      </c>
      <c r="I42" s="32">
        <v>0</v>
      </c>
      <c r="J42" s="8">
        <v>0</v>
      </c>
      <c r="K42" s="32">
        <v>0</v>
      </c>
    </row>
    <row r="43" spans="1:11" s="75" customFormat="1" ht="15">
      <c r="A43" s="8" t="s">
        <v>21</v>
      </c>
      <c r="B43" s="8">
        <v>37</v>
      </c>
      <c r="C43" s="55" t="s">
        <v>103</v>
      </c>
      <c r="D43" s="8">
        <v>0</v>
      </c>
      <c r="E43" s="35">
        <v>0</v>
      </c>
      <c r="F43" s="8">
        <v>0</v>
      </c>
      <c r="G43" s="35">
        <v>0</v>
      </c>
      <c r="H43" s="8">
        <v>1</v>
      </c>
      <c r="I43" s="32">
        <v>0.02</v>
      </c>
      <c r="J43" s="8">
        <v>0</v>
      </c>
      <c r="K43" s="32">
        <v>0</v>
      </c>
    </row>
    <row r="44" spans="1:11" s="75" customFormat="1" ht="15">
      <c r="A44" s="8" t="s">
        <v>21</v>
      </c>
      <c r="B44" s="8">
        <v>38</v>
      </c>
      <c r="C44" s="55" t="s">
        <v>104</v>
      </c>
      <c r="D44" s="8">
        <v>0</v>
      </c>
      <c r="E44" s="35">
        <v>0</v>
      </c>
      <c r="F44" s="8">
        <v>0</v>
      </c>
      <c r="G44" s="35">
        <v>0</v>
      </c>
      <c r="H44" s="8">
        <v>1</v>
      </c>
      <c r="I44" s="32">
        <v>0.01</v>
      </c>
      <c r="J44" s="8">
        <v>0</v>
      </c>
      <c r="K44" s="32">
        <v>0</v>
      </c>
    </row>
    <row r="45" spans="1:11" s="75" customFormat="1" ht="15">
      <c r="A45" s="8" t="s">
        <v>21</v>
      </c>
      <c r="B45" s="8">
        <v>39</v>
      </c>
      <c r="C45" s="55" t="s">
        <v>105</v>
      </c>
      <c r="D45" s="8">
        <v>3</v>
      </c>
      <c r="E45" s="35">
        <v>0.033</v>
      </c>
      <c r="F45" s="8">
        <v>1</v>
      </c>
      <c r="G45" s="35">
        <v>0.015</v>
      </c>
      <c r="H45" s="8">
        <v>1</v>
      </c>
      <c r="I45" s="32">
        <v>0.005</v>
      </c>
      <c r="J45" s="8">
        <v>0</v>
      </c>
      <c r="K45" s="32">
        <v>0</v>
      </c>
    </row>
    <row r="46" spans="1:11" s="76" customFormat="1" ht="15">
      <c r="A46" s="8" t="s">
        <v>21</v>
      </c>
      <c r="B46" s="8">
        <v>40</v>
      </c>
      <c r="C46" s="55" t="s">
        <v>108</v>
      </c>
      <c r="D46" s="8">
        <v>1</v>
      </c>
      <c r="E46" s="35">
        <v>0.06</v>
      </c>
      <c r="F46" s="8">
        <v>1</v>
      </c>
      <c r="G46" s="35">
        <v>0.01</v>
      </c>
      <c r="H46" s="8">
        <v>1</v>
      </c>
      <c r="I46" s="32">
        <v>0.015</v>
      </c>
      <c r="J46" s="8">
        <v>1</v>
      </c>
      <c r="K46" s="32">
        <v>0.06</v>
      </c>
    </row>
    <row r="47" spans="1:11" s="75" customFormat="1" ht="15">
      <c r="A47" s="8" t="s">
        <v>21</v>
      </c>
      <c r="B47" s="8">
        <v>41</v>
      </c>
      <c r="C47" s="55" t="s">
        <v>111</v>
      </c>
      <c r="D47" s="8">
        <v>1</v>
      </c>
      <c r="E47" s="35">
        <v>0.006</v>
      </c>
      <c r="F47" s="8">
        <v>1</v>
      </c>
      <c r="G47" s="35">
        <v>0.006</v>
      </c>
      <c r="H47" s="8">
        <v>0</v>
      </c>
      <c r="I47" s="32">
        <v>0</v>
      </c>
      <c r="J47" s="8">
        <v>0</v>
      </c>
      <c r="K47" s="32">
        <v>0</v>
      </c>
    </row>
    <row r="48" spans="1:11" s="76" customFormat="1" ht="15">
      <c r="A48" s="8" t="s">
        <v>21</v>
      </c>
      <c r="B48" s="8">
        <v>42</v>
      </c>
      <c r="C48" s="55" t="s">
        <v>99</v>
      </c>
      <c r="D48" s="8">
        <v>1</v>
      </c>
      <c r="E48" s="35">
        <v>0.01</v>
      </c>
      <c r="F48" s="8">
        <v>1</v>
      </c>
      <c r="G48" s="35">
        <v>0.01</v>
      </c>
      <c r="H48" s="8">
        <v>0</v>
      </c>
      <c r="I48" s="32">
        <v>0</v>
      </c>
      <c r="J48" s="8">
        <v>0</v>
      </c>
      <c r="K48" s="32">
        <v>0</v>
      </c>
    </row>
    <row r="49" spans="1:11" s="76" customFormat="1" ht="15">
      <c r="A49" s="8" t="s">
        <v>21</v>
      </c>
      <c r="B49" s="8">
        <v>43</v>
      </c>
      <c r="C49" s="55" t="s">
        <v>113</v>
      </c>
      <c r="D49" s="8">
        <v>1</v>
      </c>
      <c r="E49" s="35">
        <v>0.008</v>
      </c>
      <c r="F49" s="8">
        <v>1</v>
      </c>
      <c r="G49" s="35">
        <v>0.008</v>
      </c>
      <c r="H49" s="8">
        <v>0</v>
      </c>
      <c r="I49" s="32">
        <v>0</v>
      </c>
      <c r="J49" s="8">
        <v>0</v>
      </c>
      <c r="K49" s="32">
        <v>0</v>
      </c>
    </row>
    <row r="50" spans="1:11" s="76" customFormat="1" ht="15">
      <c r="A50" s="8" t="s">
        <v>21</v>
      </c>
      <c r="B50" s="8">
        <v>44</v>
      </c>
      <c r="C50" s="55" t="s">
        <v>112</v>
      </c>
      <c r="D50" s="8">
        <v>1</v>
      </c>
      <c r="E50" s="35">
        <v>1.171</v>
      </c>
      <c r="F50" s="8">
        <v>0</v>
      </c>
      <c r="G50" s="35">
        <v>0</v>
      </c>
      <c r="H50" s="8">
        <v>0</v>
      </c>
      <c r="I50" s="32">
        <v>0</v>
      </c>
      <c r="J50" s="8">
        <v>1</v>
      </c>
      <c r="K50" s="32">
        <v>1.171</v>
      </c>
    </row>
    <row r="51" spans="1:11" s="94" customFormat="1" ht="15">
      <c r="A51" s="8" t="s">
        <v>21</v>
      </c>
      <c r="B51" s="8">
        <v>45</v>
      </c>
      <c r="C51" s="55" t="s">
        <v>123</v>
      </c>
      <c r="D51" s="8">
        <v>0</v>
      </c>
      <c r="E51" s="35">
        <v>0</v>
      </c>
      <c r="F51" s="8">
        <v>0</v>
      </c>
      <c r="G51" s="35">
        <v>0</v>
      </c>
      <c r="H51" s="8">
        <v>1</v>
      </c>
      <c r="I51" s="32">
        <v>0.024</v>
      </c>
      <c r="J51" s="8">
        <v>0</v>
      </c>
      <c r="K51" s="32">
        <v>0</v>
      </c>
    </row>
    <row r="52" spans="1:11" s="94" customFormat="1" ht="15">
      <c r="A52" s="8" t="s">
        <v>21</v>
      </c>
      <c r="B52" s="8">
        <v>46</v>
      </c>
      <c r="C52" s="55" t="s">
        <v>124</v>
      </c>
      <c r="D52" s="8">
        <v>0</v>
      </c>
      <c r="E52" s="35">
        <v>0</v>
      </c>
      <c r="F52" s="8">
        <v>0</v>
      </c>
      <c r="G52" s="35">
        <v>0</v>
      </c>
      <c r="H52" s="8">
        <v>1</v>
      </c>
      <c r="I52" s="32">
        <v>0.014</v>
      </c>
      <c r="J52" s="8">
        <v>0</v>
      </c>
      <c r="K52" s="32">
        <v>0</v>
      </c>
    </row>
    <row r="53" spans="1:11" s="94" customFormat="1" ht="15">
      <c r="A53" s="8" t="s">
        <v>21</v>
      </c>
      <c r="B53" s="8">
        <v>47</v>
      </c>
      <c r="C53" s="55" t="s">
        <v>125</v>
      </c>
      <c r="D53" s="8">
        <v>1</v>
      </c>
      <c r="E53" s="35">
        <v>0.01</v>
      </c>
      <c r="F53" s="8">
        <v>0</v>
      </c>
      <c r="G53" s="35">
        <v>0</v>
      </c>
      <c r="H53" s="8">
        <v>0</v>
      </c>
      <c r="I53" s="32">
        <v>0</v>
      </c>
      <c r="J53" s="8">
        <v>0</v>
      </c>
      <c r="K53" s="32">
        <v>0</v>
      </c>
    </row>
    <row r="54" spans="1:11" s="94" customFormat="1" ht="15">
      <c r="A54" s="8" t="s">
        <v>21</v>
      </c>
      <c r="B54" s="8">
        <v>48</v>
      </c>
      <c r="C54" s="55" t="s">
        <v>126</v>
      </c>
      <c r="D54" s="8">
        <v>0</v>
      </c>
      <c r="E54" s="35">
        <v>0</v>
      </c>
      <c r="F54" s="8">
        <v>0</v>
      </c>
      <c r="G54" s="35">
        <v>0</v>
      </c>
      <c r="H54" s="8">
        <v>0</v>
      </c>
      <c r="I54" s="32">
        <v>0</v>
      </c>
      <c r="J54" s="8">
        <v>1</v>
      </c>
      <c r="K54" s="32">
        <v>0.095</v>
      </c>
    </row>
    <row r="55" spans="1:11" s="94" customFormat="1" ht="15">
      <c r="A55" s="8" t="s">
        <v>21</v>
      </c>
      <c r="B55" s="8">
        <v>49</v>
      </c>
      <c r="C55" s="55" t="s">
        <v>128</v>
      </c>
      <c r="D55" s="8">
        <v>0</v>
      </c>
      <c r="E55" s="35">
        <v>0</v>
      </c>
      <c r="F55" s="8">
        <v>1</v>
      </c>
      <c r="G55" s="35">
        <v>0.01</v>
      </c>
      <c r="H55" s="8">
        <v>0</v>
      </c>
      <c r="I55" s="32">
        <v>0</v>
      </c>
      <c r="J55" s="8">
        <v>0</v>
      </c>
      <c r="K55" s="32">
        <v>0</v>
      </c>
    </row>
    <row r="56" spans="1:11" s="94" customFormat="1" ht="15">
      <c r="A56" s="8" t="s">
        <v>21</v>
      </c>
      <c r="B56" s="8">
        <v>50</v>
      </c>
      <c r="C56" s="55" t="s">
        <v>129</v>
      </c>
      <c r="D56" s="8">
        <v>1</v>
      </c>
      <c r="E56" s="35">
        <v>0.006</v>
      </c>
      <c r="F56" s="8">
        <v>1</v>
      </c>
      <c r="G56" s="35">
        <v>0.006</v>
      </c>
      <c r="H56" s="8">
        <v>0</v>
      </c>
      <c r="I56" s="32">
        <v>0</v>
      </c>
      <c r="J56" s="8">
        <v>0</v>
      </c>
      <c r="K56" s="32">
        <v>0</v>
      </c>
    </row>
    <row r="57" spans="1:11" s="94" customFormat="1" ht="15">
      <c r="A57" s="8" t="s">
        <v>21</v>
      </c>
      <c r="B57" s="8">
        <v>51</v>
      </c>
      <c r="C57" s="55" t="s">
        <v>130</v>
      </c>
      <c r="D57" s="8">
        <v>0</v>
      </c>
      <c r="E57" s="35">
        <v>0</v>
      </c>
      <c r="F57" s="8">
        <v>0</v>
      </c>
      <c r="G57" s="35">
        <v>0</v>
      </c>
      <c r="H57" s="8">
        <v>1</v>
      </c>
      <c r="I57" s="32">
        <v>0.01</v>
      </c>
      <c r="J57" s="8">
        <v>0</v>
      </c>
      <c r="K57" s="32">
        <v>0</v>
      </c>
    </row>
    <row r="58" spans="1:11" s="94" customFormat="1" ht="15">
      <c r="A58" s="8" t="s">
        <v>21</v>
      </c>
      <c r="B58" s="8">
        <v>52</v>
      </c>
      <c r="C58" s="55" t="s">
        <v>131</v>
      </c>
      <c r="D58" s="8">
        <v>1</v>
      </c>
      <c r="E58" s="35">
        <v>0.01</v>
      </c>
      <c r="F58" s="8">
        <v>1</v>
      </c>
      <c r="G58" s="35">
        <v>0.01</v>
      </c>
      <c r="H58" s="8">
        <v>0</v>
      </c>
      <c r="I58" s="32">
        <v>0</v>
      </c>
      <c r="J58" s="8">
        <v>0</v>
      </c>
      <c r="K58" s="32">
        <v>0</v>
      </c>
    </row>
    <row r="59" spans="1:11" s="94" customFormat="1" ht="15">
      <c r="A59" s="8" t="s">
        <v>21</v>
      </c>
      <c r="B59" s="8">
        <v>53</v>
      </c>
      <c r="C59" s="55" t="s">
        <v>132</v>
      </c>
      <c r="D59" s="8">
        <v>0</v>
      </c>
      <c r="E59" s="35">
        <v>0</v>
      </c>
      <c r="F59" s="8">
        <v>0</v>
      </c>
      <c r="G59" s="35">
        <v>0</v>
      </c>
      <c r="H59" s="8">
        <v>1</v>
      </c>
      <c r="I59" s="32">
        <v>0.01</v>
      </c>
      <c r="J59" s="8">
        <v>0</v>
      </c>
      <c r="K59" s="32">
        <v>0</v>
      </c>
    </row>
    <row r="60" spans="1:11" s="94" customFormat="1" ht="15">
      <c r="A60" s="8" t="s">
        <v>21</v>
      </c>
      <c r="B60" s="8">
        <v>54</v>
      </c>
      <c r="C60" s="55" t="s">
        <v>133</v>
      </c>
      <c r="D60" s="8">
        <v>0</v>
      </c>
      <c r="E60" s="35">
        <v>0</v>
      </c>
      <c r="F60" s="8">
        <v>0</v>
      </c>
      <c r="G60" s="35">
        <v>0</v>
      </c>
      <c r="H60" s="8">
        <v>1</v>
      </c>
      <c r="I60" s="32">
        <v>0.01</v>
      </c>
      <c r="J60" s="8">
        <v>0</v>
      </c>
      <c r="K60" s="32">
        <v>0</v>
      </c>
    </row>
    <row r="61" spans="1:11" s="95" customFormat="1" ht="15">
      <c r="A61" s="8" t="s">
        <v>21</v>
      </c>
      <c r="B61" s="8">
        <v>55</v>
      </c>
      <c r="C61" s="55" t="s">
        <v>137</v>
      </c>
      <c r="D61" s="8">
        <v>2</v>
      </c>
      <c r="E61" s="35">
        <v>0.03</v>
      </c>
      <c r="F61" s="8">
        <v>0</v>
      </c>
      <c r="G61" s="35">
        <v>0</v>
      </c>
      <c r="H61" s="8">
        <v>0</v>
      </c>
      <c r="I61" s="32">
        <v>0</v>
      </c>
      <c r="J61" s="8">
        <v>0</v>
      </c>
      <c r="K61" s="32">
        <v>0</v>
      </c>
    </row>
    <row r="62" spans="1:11" s="95" customFormat="1" ht="15">
      <c r="A62" s="8" t="s">
        <v>21</v>
      </c>
      <c r="B62" s="8">
        <v>56</v>
      </c>
      <c r="C62" s="55" t="s">
        <v>138</v>
      </c>
      <c r="D62" s="8">
        <v>2</v>
      </c>
      <c r="E62" s="35">
        <v>0.027</v>
      </c>
      <c r="F62" s="8">
        <v>1</v>
      </c>
      <c r="G62" s="35">
        <v>0.015</v>
      </c>
      <c r="H62" s="8">
        <v>0</v>
      </c>
      <c r="I62" s="32">
        <v>0</v>
      </c>
      <c r="J62" s="8">
        <v>0</v>
      </c>
      <c r="K62" s="32">
        <v>0</v>
      </c>
    </row>
    <row r="63" spans="1:11" s="95" customFormat="1" ht="15">
      <c r="A63" s="8" t="s">
        <v>21</v>
      </c>
      <c r="B63" s="8">
        <v>57</v>
      </c>
      <c r="C63" s="55" t="s">
        <v>139</v>
      </c>
      <c r="D63" s="8">
        <v>1</v>
      </c>
      <c r="E63" s="35">
        <v>0.014</v>
      </c>
      <c r="F63" s="8">
        <v>1</v>
      </c>
      <c r="G63" s="35">
        <v>0.014</v>
      </c>
      <c r="H63" s="8">
        <v>2</v>
      </c>
      <c r="I63" s="32">
        <v>0.023</v>
      </c>
      <c r="J63" s="8">
        <v>0</v>
      </c>
      <c r="K63" s="32">
        <v>0</v>
      </c>
    </row>
    <row r="64" spans="1:11" s="95" customFormat="1" ht="15">
      <c r="A64" s="8" t="s">
        <v>21</v>
      </c>
      <c r="B64" s="8">
        <v>58</v>
      </c>
      <c r="C64" s="55" t="s">
        <v>140</v>
      </c>
      <c r="D64" s="8">
        <v>1</v>
      </c>
      <c r="E64" s="35">
        <v>0.015</v>
      </c>
      <c r="F64" s="8">
        <v>1</v>
      </c>
      <c r="G64" s="35">
        <v>0.015</v>
      </c>
      <c r="H64" s="8">
        <v>0</v>
      </c>
      <c r="I64" s="32">
        <v>0</v>
      </c>
      <c r="J64" s="8">
        <v>0</v>
      </c>
      <c r="K64" s="32">
        <v>0</v>
      </c>
    </row>
    <row r="65" spans="1:11" s="94" customFormat="1" ht="15">
      <c r="A65" s="8" t="s">
        <v>21</v>
      </c>
      <c r="B65" s="8">
        <v>59</v>
      </c>
      <c r="C65" s="55" t="s">
        <v>145</v>
      </c>
      <c r="D65" s="8">
        <v>1</v>
      </c>
      <c r="E65" s="35">
        <v>0.015</v>
      </c>
      <c r="F65" s="8">
        <v>0</v>
      </c>
      <c r="G65" s="35">
        <v>0</v>
      </c>
      <c r="H65" s="8">
        <v>1</v>
      </c>
      <c r="I65" s="32">
        <v>0.0015</v>
      </c>
      <c r="J65" s="8">
        <v>0</v>
      </c>
      <c r="K65" s="32">
        <v>0</v>
      </c>
    </row>
    <row r="66" spans="1:11" s="94" customFormat="1" ht="15">
      <c r="A66" s="8" t="s">
        <v>21</v>
      </c>
      <c r="B66" s="8">
        <v>60</v>
      </c>
      <c r="C66" s="55" t="s">
        <v>146</v>
      </c>
      <c r="D66" s="8">
        <v>0</v>
      </c>
      <c r="E66" s="35">
        <v>0</v>
      </c>
      <c r="F66" s="8">
        <v>0</v>
      </c>
      <c r="G66" s="35">
        <v>0</v>
      </c>
      <c r="H66" s="8">
        <v>1</v>
      </c>
      <c r="I66" s="32">
        <v>0.007</v>
      </c>
      <c r="J66" s="8">
        <v>0</v>
      </c>
      <c r="K66" s="32">
        <v>0</v>
      </c>
    </row>
    <row r="67" spans="1:11" s="94" customFormat="1" ht="15">
      <c r="A67" s="8" t="s">
        <v>21</v>
      </c>
      <c r="B67" s="8">
        <v>61</v>
      </c>
      <c r="C67" s="55" t="s">
        <v>147</v>
      </c>
      <c r="D67" s="8">
        <v>0</v>
      </c>
      <c r="E67" s="35">
        <v>0</v>
      </c>
      <c r="F67" s="8">
        <v>0</v>
      </c>
      <c r="G67" s="35">
        <v>0</v>
      </c>
      <c r="H67" s="8">
        <v>1</v>
      </c>
      <c r="I67" s="32">
        <v>0.007</v>
      </c>
      <c r="J67" s="8">
        <v>0</v>
      </c>
      <c r="K67" s="32">
        <v>0</v>
      </c>
    </row>
    <row r="68" spans="1:11" ht="15">
      <c r="A68" s="26"/>
      <c r="B68" s="26"/>
      <c r="C68" s="27" t="s">
        <v>18</v>
      </c>
      <c r="D68" s="34">
        <v>176</v>
      </c>
      <c r="E68" s="74">
        <v>29.594739999999998</v>
      </c>
      <c r="F68" s="34">
        <v>147</v>
      </c>
      <c r="G68" s="74">
        <v>5.176399999999998</v>
      </c>
      <c r="H68" s="34">
        <v>111</v>
      </c>
      <c r="I68" s="92">
        <v>2.88807</v>
      </c>
      <c r="J68" s="34">
        <v>27</v>
      </c>
      <c r="K68" s="74">
        <v>1.9329999999999998</v>
      </c>
    </row>
    <row r="69" spans="1:11" ht="15">
      <c r="A69" s="8" t="s">
        <v>21</v>
      </c>
      <c r="B69" s="8">
        <v>1</v>
      </c>
      <c r="C69" s="11" t="s">
        <v>23</v>
      </c>
      <c r="D69" s="10">
        <v>0</v>
      </c>
      <c r="E69" s="32">
        <v>0</v>
      </c>
      <c r="F69" s="10">
        <v>2</v>
      </c>
      <c r="G69" s="32">
        <v>0.105</v>
      </c>
      <c r="H69" s="86">
        <v>1</v>
      </c>
      <c r="I69" s="96">
        <v>0.015</v>
      </c>
      <c r="J69" s="87">
        <v>0</v>
      </c>
      <c r="K69" s="32">
        <v>0</v>
      </c>
    </row>
    <row r="70" spans="1:11" ht="15">
      <c r="A70" s="8" t="s">
        <v>21</v>
      </c>
      <c r="B70" s="8">
        <v>2</v>
      </c>
      <c r="C70" s="14" t="s">
        <v>40</v>
      </c>
      <c r="D70" s="8">
        <f>3+1</f>
        <v>4</v>
      </c>
      <c r="E70" s="35">
        <f>0.245+0.4</f>
        <v>0.645</v>
      </c>
      <c r="F70" s="8">
        <v>1</v>
      </c>
      <c r="G70" s="32">
        <v>0.015</v>
      </c>
      <c r="H70" s="8">
        <v>2</v>
      </c>
      <c r="I70" s="32">
        <v>0.022</v>
      </c>
      <c r="J70" s="8">
        <v>1</v>
      </c>
      <c r="K70" s="32">
        <v>0.07</v>
      </c>
    </row>
    <row r="71" spans="1:11" ht="15">
      <c r="A71" s="8" t="s">
        <v>21</v>
      </c>
      <c r="B71" s="8">
        <v>3</v>
      </c>
      <c r="C71" s="19" t="s">
        <v>41</v>
      </c>
      <c r="D71" s="10">
        <v>4</v>
      </c>
      <c r="E71" s="32">
        <v>0.0748</v>
      </c>
      <c r="F71" s="10">
        <f>1+1+2</f>
        <v>4</v>
      </c>
      <c r="G71" s="32">
        <f>1.5+0.5+0.025</f>
        <v>2.025</v>
      </c>
      <c r="H71" s="10">
        <v>0</v>
      </c>
      <c r="I71" s="32">
        <v>0</v>
      </c>
      <c r="J71" s="10">
        <v>2</v>
      </c>
      <c r="K71" s="32">
        <v>0.183</v>
      </c>
    </row>
    <row r="72" spans="1:11" ht="15">
      <c r="A72" s="8" t="s">
        <v>21</v>
      </c>
      <c r="B72" s="8">
        <v>4</v>
      </c>
      <c r="C72" s="18" t="s">
        <v>42</v>
      </c>
      <c r="D72" s="10">
        <v>5</v>
      </c>
      <c r="E72" s="32">
        <v>0.054</v>
      </c>
      <c r="F72" s="10">
        <v>8</v>
      </c>
      <c r="G72" s="32">
        <v>0.196</v>
      </c>
      <c r="H72" s="10">
        <v>2</v>
      </c>
      <c r="I72" s="32">
        <v>0.019</v>
      </c>
      <c r="J72" s="10">
        <v>2</v>
      </c>
      <c r="K72" s="32">
        <v>0.06</v>
      </c>
    </row>
    <row r="73" spans="1:11" ht="15">
      <c r="A73" s="8" t="s">
        <v>21</v>
      </c>
      <c r="B73" s="8">
        <v>5</v>
      </c>
      <c r="C73" s="11" t="s">
        <v>43</v>
      </c>
      <c r="D73" s="10">
        <v>7</v>
      </c>
      <c r="E73" s="32">
        <v>0.039</v>
      </c>
      <c r="F73" s="10">
        <v>7</v>
      </c>
      <c r="G73" s="32">
        <v>0.083</v>
      </c>
      <c r="H73" s="10">
        <v>0</v>
      </c>
      <c r="I73" s="32">
        <v>0</v>
      </c>
      <c r="J73" s="10">
        <v>0</v>
      </c>
      <c r="K73" s="32">
        <v>0</v>
      </c>
    </row>
    <row r="74" spans="1:11" ht="15">
      <c r="A74" s="8" t="s">
        <v>21</v>
      </c>
      <c r="B74" s="8">
        <v>6</v>
      </c>
      <c r="C74" s="13" t="s">
        <v>44</v>
      </c>
      <c r="D74" s="8">
        <v>1</v>
      </c>
      <c r="E74" s="32">
        <v>0.005</v>
      </c>
      <c r="F74" s="8">
        <v>1</v>
      </c>
      <c r="G74" s="35">
        <v>0.015</v>
      </c>
      <c r="H74" s="8">
        <v>0</v>
      </c>
      <c r="I74" s="32">
        <v>0</v>
      </c>
      <c r="J74" s="8">
        <v>0</v>
      </c>
      <c r="K74" s="32">
        <v>0</v>
      </c>
    </row>
    <row r="75" spans="1:11" ht="15">
      <c r="A75" s="8" t="s">
        <v>21</v>
      </c>
      <c r="B75" s="8">
        <v>7</v>
      </c>
      <c r="C75" s="13" t="s">
        <v>45</v>
      </c>
      <c r="D75" s="10">
        <v>3</v>
      </c>
      <c r="E75" s="32">
        <v>0.0494</v>
      </c>
      <c r="F75" s="10">
        <v>1</v>
      </c>
      <c r="G75" s="32">
        <v>0.015</v>
      </c>
      <c r="H75" s="87">
        <v>2</v>
      </c>
      <c r="I75" s="33">
        <v>0.02</v>
      </c>
      <c r="J75" s="87">
        <v>0</v>
      </c>
      <c r="K75" s="33">
        <v>0</v>
      </c>
    </row>
    <row r="76" spans="1:11" ht="15">
      <c r="A76" s="8" t="s">
        <v>21</v>
      </c>
      <c r="B76" s="8">
        <v>8</v>
      </c>
      <c r="C76" s="13" t="s">
        <v>46</v>
      </c>
      <c r="D76" s="8">
        <v>0</v>
      </c>
      <c r="E76" s="32">
        <v>0</v>
      </c>
      <c r="F76" s="8">
        <v>1</v>
      </c>
      <c r="G76" s="35">
        <v>0.0136</v>
      </c>
      <c r="H76" s="8">
        <v>0</v>
      </c>
      <c r="I76" s="32">
        <v>0</v>
      </c>
      <c r="J76" s="8">
        <v>0</v>
      </c>
      <c r="K76" s="32">
        <v>0</v>
      </c>
    </row>
    <row r="77" spans="1:11" ht="15">
      <c r="A77" s="8" t="s">
        <v>21</v>
      </c>
      <c r="B77" s="8">
        <v>9</v>
      </c>
      <c r="C77" s="12" t="s">
        <v>47</v>
      </c>
      <c r="D77" s="10">
        <v>1</v>
      </c>
      <c r="E77" s="32">
        <v>0.003</v>
      </c>
      <c r="F77" s="10">
        <v>2</v>
      </c>
      <c r="G77" s="32">
        <v>0.058</v>
      </c>
      <c r="H77" s="10">
        <v>5</v>
      </c>
      <c r="I77" s="32">
        <v>0.015</v>
      </c>
      <c r="J77" s="10">
        <v>0</v>
      </c>
      <c r="K77" s="32">
        <v>0</v>
      </c>
    </row>
    <row r="78" spans="1:11" ht="15">
      <c r="A78" s="8" t="s">
        <v>21</v>
      </c>
      <c r="B78" s="8">
        <v>10</v>
      </c>
      <c r="C78" s="11" t="s">
        <v>48</v>
      </c>
      <c r="D78" s="10">
        <f>14+1</f>
        <v>15</v>
      </c>
      <c r="E78" s="32">
        <f>2.3-0.2+0.262</f>
        <v>2.3619999999999997</v>
      </c>
      <c r="F78" s="10">
        <v>7</v>
      </c>
      <c r="G78" s="32">
        <v>0.09</v>
      </c>
      <c r="H78" s="87">
        <v>7</v>
      </c>
      <c r="I78" s="33">
        <v>0.098</v>
      </c>
      <c r="J78" s="87">
        <f>1+1</f>
        <v>2</v>
      </c>
      <c r="K78" s="33">
        <f>0.59+0.015</f>
        <v>0.605</v>
      </c>
    </row>
    <row r="79" spans="1:11" ht="15">
      <c r="A79" s="8" t="s">
        <v>21</v>
      </c>
      <c r="B79" s="8">
        <v>11</v>
      </c>
      <c r="C79" s="13" t="s">
        <v>49</v>
      </c>
      <c r="D79" s="10">
        <v>2</v>
      </c>
      <c r="E79" s="32">
        <v>0.03</v>
      </c>
      <c r="F79" s="10">
        <v>2</v>
      </c>
      <c r="G79" s="32">
        <v>0.03</v>
      </c>
      <c r="H79" s="87">
        <v>1</v>
      </c>
      <c r="I79" s="33">
        <v>0.015</v>
      </c>
      <c r="J79" s="87">
        <v>0</v>
      </c>
      <c r="K79" s="33">
        <v>0</v>
      </c>
    </row>
    <row r="80" spans="1:11" ht="15">
      <c r="A80" s="8" t="s">
        <v>21</v>
      </c>
      <c r="B80" s="8">
        <v>12</v>
      </c>
      <c r="C80" s="11" t="s">
        <v>50</v>
      </c>
      <c r="D80" s="10">
        <f>5+1</f>
        <v>6</v>
      </c>
      <c r="E80" s="32">
        <f>0.072+0.7564</f>
        <v>0.8283999999999999</v>
      </c>
      <c r="F80" s="10">
        <f>3+1</f>
        <v>4</v>
      </c>
      <c r="G80" s="32">
        <f>0.045+0.005</f>
        <v>0.049999999999999996</v>
      </c>
      <c r="H80" s="87">
        <f>3+1+2</f>
        <v>6</v>
      </c>
      <c r="I80" s="33">
        <f>0.035+0.4+0.024</f>
        <v>0.4590000000000001</v>
      </c>
      <c r="J80" s="10">
        <v>1</v>
      </c>
      <c r="K80" s="32">
        <v>0.022</v>
      </c>
    </row>
    <row r="81" spans="1:11" ht="15">
      <c r="A81" s="8" t="s">
        <v>21</v>
      </c>
      <c r="B81" s="8">
        <v>13</v>
      </c>
      <c r="C81" s="12" t="s">
        <v>51</v>
      </c>
      <c r="D81" s="10">
        <v>3</v>
      </c>
      <c r="E81" s="32">
        <v>0.15</v>
      </c>
      <c r="F81" s="10">
        <v>2</v>
      </c>
      <c r="G81" s="32">
        <v>0.01</v>
      </c>
      <c r="H81" s="10">
        <v>7</v>
      </c>
      <c r="I81" s="32">
        <v>0.0315</v>
      </c>
      <c r="J81" s="10">
        <v>0</v>
      </c>
      <c r="K81" s="32">
        <v>0</v>
      </c>
    </row>
    <row r="82" spans="1:11" ht="15">
      <c r="A82" s="8" t="s">
        <v>21</v>
      </c>
      <c r="B82" s="8">
        <v>14</v>
      </c>
      <c r="C82" s="13" t="s">
        <v>52</v>
      </c>
      <c r="D82" s="10">
        <v>0</v>
      </c>
      <c r="E82" s="32">
        <v>0</v>
      </c>
      <c r="F82" s="10">
        <v>1</v>
      </c>
      <c r="G82" s="32">
        <v>0.005</v>
      </c>
      <c r="H82" s="87">
        <v>2</v>
      </c>
      <c r="I82" s="33">
        <v>0.04777</v>
      </c>
      <c r="J82" s="87">
        <v>0</v>
      </c>
      <c r="K82" s="33">
        <v>0</v>
      </c>
    </row>
    <row r="83" spans="1:11" ht="15">
      <c r="A83" s="8" t="s">
        <v>21</v>
      </c>
      <c r="B83" s="8">
        <v>15</v>
      </c>
      <c r="C83" s="11" t="s">
        <v>53</v>
      </c>
      <c r="D83" s="10">
        <v>2</v>
      </c>
      <c r="E83" s="32">
        <v>0.021</v>
      </c>
      <c r="F83" s="10">
        <v>4</v>
      </c>
      <c r="G83" s="32">
        <v>0.05</v>
      </c>
      <c r="H83" s="87">
        <v>2</v>
      </c>
      <c r="I83" s="84">
        <v>0.013</v>
      </c>
      <c r="J83" s="10">
        <v>0</v>
      </c>
      <c r="K83" s="32">
        <v>0</v>
      </c>
    </row>
    <row r="84" spans="1:11" ht="15">
      <c r="A84" s="8" t="s">
        <v>21</v>
      </c>
      <c r="B84" s="8">
        <v>16</v>
      </c>
      <c r="C84" s="11" t="s">
        <v>54</v>
      </c>
      <c r="D84" s="10">
        <v>0</v>
      </c>
      <c r="E84" s="32">
        <v>0</v>
      </c>
      <c r="F84" s="10">
        <v>0</v>
      </c>
      <c r="G84" s="32">
        <v>0</v>
      </c>
      <c r="H84" s="10">
        <v>2</v>
      </c>
      <c r="I84" s="32">
        <v>0.023</v>
      </c>
      <c r="J84" s="10">
        <v>0</v>
      </c>
      <c r="K84" s="33">
        <v>0</v>
      </c>
    </row>
    <row r="85" spans="1:11" ht="15">
      <c r="A85" s="8" t="s">
        <v>21</v>
      </c>
      <c r="B85" s="8">
        <v>17</v>
      </c>
      <c r="C85" s="12" t="s">
        <v>55</v>
      </c>
      <c r="D85" s="10">
        <v>0</v>
      </c>
      <c r="E85" s="32">
        <v>0</v>
      </c>
      <c r="F85" s="10">
        <v>1</v>
      </c>
      <c r="G85" s="32">
        <v>0.005</v>
      </c>
      <c r="H85" s="10">
        <v>1</v>
      </c>
      <c r="I85" s="32">
        <v>0.004</v>
      </c>
      <c r="J85" s="10">
        <v>0</v>
      </c>
      <c r="K85" s="32">
        <v>0</v>
      </c>
    </row>
    <row r="86" spans="1:11" ht="15">
      <c r="A86" s="8" t="s">
        <v>21</v>
      </c>
      <c r="B86" s="8">
        <v>18</v>
      </c>
      <c r="C86" s="12" t="s">
        <v>56</v>
      </c>
      <c r="D86" s="10">
        <v>2</v>
      </c>
      <c r="E86" s="32">
        <v>0.0209</v>
      </c>
      <c r="F86" s="10">
        <v>1</v>
      </c>
      <c r="G86" s="32">
        <v>0.008</v>
      </c>
      <c r="H86" s="10">
        <v>6</v>
      </c>
      <c r="I86" s="32">
        <v>0.4299</v>
      </c>
      <c r="J86" s="10">
        <v>0</v>
      </c>
      <c r="K86" s="32">
        <v>0</v>
      </c>
    </row>
    <row r="87" spans="1:11" ht="15">
      <c r="A87" s="8" t="s">
        <v>21</v>
      </c>
      <c r="B87" s="8">
        <v>19</v>
      </c>
      <c r="C87" s="12" t="s">
        <v>57</v>
      </c>
      <c r="D87" s="10">
        <v>0</v>
      </c>
      <c r="E87" s="32">
        <v>0</v>
      </c>
      <c r="F87" s="10">
        <f>4+1</f>
        <v>5</v>
      </c>
      <c r="G87" s="32">
        <f>0.0569+0.32</f>
        <v>0.3769</v>
      </c>
      <c r="H87" s="10">
        <v>1</v>
      </c>
      <c r="I87" s="32">
        <v>0.008</v>
      </c>
      <c r="J87" s="10">
        <v>0</v>
      </c>
      <c r="K87" s="32">
        <v>0</v>
      </c>
    </row>
    <row r="88" spans="1:11" ht="15">
      <c r="A88" s="8" t="s">
        <v>21</v>
      </c>
      <c r="B88" s="8">
        <v>20</v>
      </c>
      <c r="C88" s="12" t="s">
        <v>58</v>
      </c>
      <c r="D88" s="10">
        <v>4</v>
      </c>
      <c r="E88" s="32">
        <v>0.043</v>
      </c>
      <c r="F88" s="10">
        <f>2+1</f>
        <v>3</v>
      </c>
      <c r="G88" s="32">
        <f>0.02+0.535</f>
        <v>0.555</v>
      </c>
      <c r="H88" s="10">
        <v>2</v>
      </c>
      <c r="I88" s="32">
        <v>0.00175</v>
      </c>
      <c r="J88" s="10">
        <v>1</v>
      </c>
      <c r="K88" s="32">
        <v>0.093</v>
      </c>
    </row>
    <row r="89" spans="1:11" ht="15">
      <c r="A89" s="8" t="s">
        <v>21</v>
      </c>
      <c r="B89" s="8">
        <v>21</v>
      </c>
      <c r="C89" s="12" t="s">
        <v>59</v>
      </c>
      <c r="D89" s="10">
        <f>6+1</f>
        <v>7</v>
      </c>
      <c r="E89" s="32">
        <f>0.15158+6</f>
        <v>6.15158</v>
      </c>
      <c r="F89" s="10">
        <v>5</v>
      </c>
      <c r="G89" s="32">
        <v>0.158</v>
      </c>
      <c r="H89" s="10">
        <v>5</v>
      </c>
      <c r="I89" s="32">
        <v>0.063</v>
      </c>
      <c r="J89" s="10">
        <v>1</v>
      </c>
      <c r="K89" s="32">
        <v>0.09</v>
      </c>
    </row>
    <row r="90" spans="1:11" ht="15">
      <c r="A90" s="8" t="s">
        <v>21</v>
      </c>
      <c r="B90" s="8">
        <v>22</v>
      </c>
      <c r="C90" s="12" t="s">
        <v>60</v>
      </c>
      <c r="D90" s="10">
        <f>6+22</f>
        <v>28</v>
      </c>
      <c r="E90" s="32">
        <f>0.052+0.90008</f>
        <v>0.95208</v>
      </c>
      <c r="F90" s="10">
        <f>4+14</f>
        <v>18</v>
      </c>
      <c r="G90" s="32">
        <f>0.04+0.236</f>
        <v>0.27599999999999997</v>
      </c>
      <c r="H90" s="10">
        <f>8+5</f>
        <v>13</v>
      </c>
      <c r="I90" s="32">
        <f>0.075+0.05855</f>
        <v>0.13355</v>
      </c>
      <c r="J90" s="10">
        <f>7+1</f>
        <v>8</v>
      </c>
      <c r="K90" s="32">
        <f>0.064+0.004</f>
        <v>0.068</v>
      </c>
    </row>
    <row r="91" spans="1:11" ht="15">
      <c r="A91" s="8" t="s">
        <v>21</v>
      </c>
      <c r="B91" s="8">
        <v>23</v>
      </c>
      <c r="C91" s="12" t="s">
        <v>61</v>
      </c>
      <c r="D91" s="10">
        <v>11</v>
      </c>
      <c r="E91" s="32">
        <v>0.122</v>
      </c>
      <c r="F91" s="10">
        <v>6</v>
      </c>
      <c r="G91" s="32">
        <v>0.049</v>
      </c>
      <c r="H91" s="10">
        <v>3</v>
      </c>
      <c r="I91" s="32">
        <v>0.026</v>
      </c>
      <c r="J91" s="10">
        <v>1</v>
      </c>
      <c r="K91" s="32">
        <v>0.035</v>
      </c>
    </row>
    <row r="92" spans="1:11" ht="15">
      <c r="A92" s="8" t="s">
        <v>21</v>
      </c>
      <c r="B92" s="8">
        <v>24</v>
      </c>
      <c r="C92" s="12" t="s">
        <v>62</v>
      </c>
      <c r="D92" s="10">
        <v>14</v>
      </c>
      <c r="E92" s="32">
        <v>1.19528</v>
      </c>
      <c r="F92" s="10">
        <v>9</v>
      </c>
      <c r="G92" s="32">
        <v>0.1412</v>
      </c>
      <c r="H92" s="10">
        <f>3+1</f>
        <v>4</v>
      </c>
      <c r="I92" s="32">
        <f>0.212+0.4101+0.075</f>
        <v>0.6970999999999999</v>
      </c>
      <c r="J92" s="10">
        <v>4</v>
      </c>
      <c r="K92" s="32">
        <v>0.591</v>
      </c>
    </row>
    <row r="93" spans="1:11" ht="15">
      <c r="A93" s="8" t="s">
        <v>21</v>
      </c>
      <c r="B93" s="8">
        <v>25</v>
      </c>
      <c r="C93" s="12" t="s">
        <v>63</v>
      </c>
      <c r="D93" s="10">
        <f>8+9</f>
        <v>17</v>
      </c>
      <c r="E93" s="32">
        <f>0.071+0.138</f>
        <v>0.20900000000000002</v>
      </c>
      <c r="F93" s="10">
        <f>4+15</f>
        <v>19</v>
      </c>
      <c r="G93" s="84">
        <f>0.045+0.123</f>
        <v>0.16799999999999998</v>
      </c>
      <c r="H93" s="10">
        <f>1+12</f>
        <v>13</v>
      </c>
      <c r="I93" s="32">
        <f>0.007+0.0755</f>
        <v>0.0825</v>
      </c>
      <c r="J93" s="10">
        <v>1</v>
      </c>
      <c r="K93" s="32">
        <v>0.005</v>
      </c>
    </row>
    <row r="94" spans="1:11" ht="15">
      <c r="A94" s="8" t="s">
        <v>21</v>
      </c>
      <c r="B94" s="8">
        <v>26</v>
      </c>
      <c r="C94" s="13" t="s">
        <v>64</v>
      </c>
      <c r="D94" s="8">
        <v>2</v>
      </c>
      <c r="E94" s="32">
        <v>0.025</v>
      </c>
      <c r="F94" s="8">
        <v>2</v>
      </c>
      <c r="G94" s="35">
        <v>0.02</v>
      </c>
      <c r="H94" s="8">
        <v>3</v>
      </c>
      <c r="I94" s="32">
        <v>0.108</v>
      </c>
      <c r="J94" s="8">
        <v>0</v>
      </c>
      <c r="K94" s="32">
        <v>0</v>
      </c>
    </row>
    <row r="95" spans="1:11" ht="15">
      <c r="A95" s="8" t="s">
        <v>21</v>
      </c>
      <c r="B95" s="8">
        <v>27</v>
      </c>
      <c r="C95" s="12" t="s">
        <v>65</v>
      </c>
      <c r="D95" s="10">
        <v>5</v>
      </c>
      <c r="E95" s="32">
        <v>0.228</v>
      </c>
      <c r="F95" s="10">
        <v>1</v>
      </c>
      <c r="G95" s="32">
        <v>0.015</v>
      </c>
      <c r="H95" s="10">
        <v>1</v>
      </c>
      <c r="I95" s="32">
        <v>0.015</v>
      </c>
      <c r="J95" s="10">
        <v>0</v>
      </c>
      <c r="K95" s="32">
        <v>0</v>
      </c>
    </row>
    <row r="96" spans="1:11" s="7" customFormat="1" ht="15">
      <c r="A96" s="8" t="s">
        <v>21</v>
      </c>
      <c r="B96" s="8">
        <v>28</v>
      </c>
      <c r="C96" s="13" t="s">
        <v>68</v>
      </c>
      <c r="D96" s="10">
        <v>2</v>
      </c>
      <c r="E96" s="32">
        <v>0.03</v>
      </c>
      <c r="F96" s="10">
        <v>0</v>
      </c>
      <c r="G96" s="32">
        <v>0</v>
      </c>
      <c r="H96" s="87">
        <v>1</v>
      </c>
      <c r="I96" s="33">
        <v>0.01</v>
      </c>
      <c r="J96" s="87">
        <v>0</v>
      </c>
      <c r="K96" s="33">
        <v>0</v>
      </c>
    </row>
    <row r="97" spans="1:11" s="7" customFormat="1" ht="15">
      <c r="A97" s="8" t="s">
        <v>21</v>
      </c>
      <c r="B97" s="8">
        <v>29</v>
      </c>
      <c r="C97" s="13" t="s">
        <v>69</v>
      </c>
      <c r="D97" s="10">
        <v>2</v>
      </c>
      <c r="E97" s="32">
        <v>0.09</v>
      </c>
      <c r="F97" s="10">
        <v>2</v>
      </c>
      <c r="G97" s="32">
        <v>0.09</v>
      </c>
      <c r="H97" s="87">
        <v>5</v>
      </c>
      <c r="I97" s="33">
        <v>0.233</v>
      </c>
      <c r="J97" s="87">
        <v>0</v>
      </c>
      <c r="K97" s="33">
        <v>0</v>
      </c>
    </row>
    <row r="98" spans="1:11" s="7" customFormat="1" ht="15">
      <c r="A98" s="8" t="s">
        <v>21</v>
      </c>
      <c r="B98" s="8">
        <v>30</v>
      </c>
      <c r="C98" s="13" t="s">
        <v>70</v>
      </c>
      <c r="D98" s="10">
        <v>4</v>
      </c>
      <c r="E98" s="32">
        <v>0.0597</v>
      </c>
      <c r="F98" s="10">
        <v>2</v>
      </c>
      <c r="G98" s="32">
        <v>0.0227</v>
      </c>
      <c r="H98" s="87">
        <v>0</v>
      </c>
      <c r="I98" s="33">
        <v>0</v>
      </c>
      <c r="J98" s="87">
        <v>1</v>
      </c>
      <c r="K98" s="33">
        <v>0.1</v>
      </c>
    </row>
    <row r="99" spans="1:11" s="7" customFormat="1" ht="15">
      <c r="A99" s="8" t="s">
        <v>21</v>
      </c>
      <c r="B99" s="8">
        <v>31</v>
      </c>
      <c r="C99" s="11" t="s">
        <v>87</v>
      </c>
      <c r="D99" s="10">
        <v>0</v>
      </c>
      <c r="E99" s="32">
        <v>0</v>
      </c>
      <c r="F99" s="10">
        <v>2</v>
      </c>
      <c r="G99" s="32">
        <v>0.022</v>
      </c>
      <c r="H99" s="10">
        <v>0</v>
      </c>
      <c r="I99" s="32">
        <v>0</v>
      </c>
      <c r="J99" s="10">
        <v>0</v>
      </c>
      <c r="K99" s="32">
        <v>0</v>
      </c>
    </row>
    <row r="100" spans="1:11" s="7" customFormat="1" ht="15">
      <c r="A100" s="8" t="s">
        <v>21</v>
      </c>
      <c r="B100" s="8">
        <v>32</v>
      </c>
      <c r="C100" s="11" t="s">
        <v>88</v>
      </c>
      <c r="D100" s="10">
        <v>1</v>
      </c>
      <c r="E100" s="32">
        <v>0.008</v>
      </c>
      <c r="F100" s="10">
        <v>0</v>
      </c>
      <c r="G100" s="32">
        <v>0</v>
      </c>
      <c r="H100" s="10">
        <v>0</v>
      </c>
      <c r="I100" s="32">
        <v>0</v>
      </c>
      <c r="J100" s="10">
        <v>0</v>
      </c>
      <c r="K100" s="32">
        <v>0</v>
      </c>
    </row>
    <row r="101" spans="1:11" s="7" customFormat="1" ht="15">
      <c r="A101" s="8" t="s">
        <v>21</v>
      </c>
      <c r="B101" s="8">
        <v>33</v>
      </c>
      <c r="C101" s="56" t="s">
        <v>67</v>
      </c>
      <c r="D101" s="8">
        <v>1</v>
      </c>
      <c r="E101" s="32">
        <v>0.015</v>
      </c>
      <c r="F101" s="8">
        <v>2</v>
      </c>
      <c r="G101" s="35">
        <v>0.07</v>
      </c>
      <c r="H101" s="8">
        <v>2</v>
      </c>
      <c r="I101" s="32">
        <v>0.016</v>
      </c>
      <c r="J101" s="8">
        <v>0</v>
      </c>
      <c r="K101" s="32">
        <v>0</v>
      </c>
    </row>
    <row r="102" spans="1:11" s="25" customFormat="1" ht="15">
      <c r="A102" s="8" t="s">
        <v>21</v>
      </c>
      <c r="B102" s="8">
        <v>34</v>
      </c>
      <c r="C102" s="56" t="s">
        <v>71</v>
      </c>
      <c r="D102" s="8">
        <v>2</v>
      </c>
      <c r="E102" s="35">
        <v>0.01</v>
      </c>
      <c r="F102" s="8">
        <v>8</v>
      </c>
      <c r="G102" s="35">
        <v>0.09</v>
      </c>
      <c r="H102" s="88">
        <v>1</v>
      </c>
      <c r="I102" s="89">
        <v>0.015</v>
      </c>
      <c r="J102" s="8">
        <v>0</v>
      </c>
      <c r="K102" s="32">
        <v>0</v>
      </c>
    </row>
    <row r="103" spans="1:11" s="28" customFormat="1" ht="15">
      <c r="A103" s="8" t="s">
        <v>21</v>
      </c>
      <c r="B103" s="8">
        <v>35</v>
      </c>
      <c r="C103" s="11" t="s">
        <v>72</v>
      </c>
      <c r="D103" s="8">
        <v>0</v>
      </c>
      <c r="E103" s="35">
        <v>0</v>
      </c>
      <c r="F103" s="8">
        <v>1</v>
      </c>
      <c r="G103" s="35">
        <v>0.015</v>
      </c>
      <c r="H103" s="8">
        <v>0</v>
      </c>
      <c r="I103" s="32">
        <v>0</v>
      </c>
      <c r="J103" s="8">
        <v>0</v>
      </c>
      <c r="K103" s="32">
        <v>0</v>
      </c>
    </row>
    <row r="104" spans="1:11" s="40" customFormat="1" ht="15">
      <c r="A104" s="8" t="s">
        <v>21</v>
      </c>
      <c r="B104" s="8">
        <v>36</v>
      </c>
      <c r="C104" s="13" t="s">
        <v>77</v>
      </c>
      <c r="D104" s="8">
        <v>1</v>
      </c>
      <c r="E104" s="35">
        <v>0.005</v>
      </c>
      <c r="F104" s="8">
        <v>2</v>
      </c>
      <c r="G104" s="35">
        <v>0.205</v>
      </c>
      <c r="H104" s="8">
        <v>0</v>
      </c>
      <c r="I104" s="32">
        <v>0</v>
      </c>
      <c r="J104" s="8">
        <v>0</v>
      </c>
      <c r="K104" s="32">
        <v>0</v>
      </c>
    </row>
    <row r="105" spans="1:11" s="40" customFormat="1" ht="15">
      <c r="A105" s="8" t="s">
        <v>21</v>
      </c>
      <c r="B105" s="8">
        <v>37</v>
      </c>
      <c r="C105" s="13" t="s">
        <v>78</v>
      </c>
      <c r="D105" s="8">
        <v>0</v>
      </c>
      <c r="E105" s="35">
        <v>0</v>
      </c>
      <c r="F105" s="8">
        <v>1</v>
      </c>
      <c r="G105" s="35">
        <v>0.015</v>
      </c>
      <c r="H105" s="8">
        <v>0</v>
      </c>
      <c r="I105" s="32">
        <v>0</v>
      </c>
      <c r="J105" s="8">
        <v>0</v>
      </c>
      <c r="K105" s="32">
        <v>0</v>
      </c>
    </row>
    <row r="106" spans="1:11" s="63" customFormat="1" ht="15">
      <c r="A106" s="8" t="s">
        <v>21</v>
      </c>
      <c r="B106" s="8">
        <v>38</v>
      </c>
      <c r="C106" s="57" t="s">
        <v>90</v>
      </c>
      <c r="D106" s="58">
        <v>1</v>
      </c>
      <c r="E106" s="61">
        <v>0.0149</v>
      </c>
      <c r="F106" s="58">
        <v>0</v>
      </c>
      <c r="G106" s="90">
        <v>0</v>
      </c>
      <c r="H106" s="91">
        <v>1</v>
      </c>
      <c r="I106" s="90">
        <v>0.025</v>
      </c>
      <c r="J106" s="58">
        <v>0</v>
      </c>
      <c r="K106" s="90">
        <v>0</v>
      </c>
    </row>
    <row r="107" spans="1:11" s="65" customFormat="1" ht="15">
      <c r="A107" s="8" t="s">
        <v>21</v>
      </c>
      <c r="B107" s="8">
        <v>39</v>
      </c>
      <c r="C107" s="57" t="s">
        <v>91</v>
      </c>
      <c r="D107" s="58">
        <v>1</v>
      </c>
      <c r="E107" s="61">
        <v>0.0087</v>
      </c>
      <c r="F107" s="58">
        <v>1</v>
      </c>
      <c r="G107" s="90">
        <v>0.014</v>
      </c>
      <c r="H107" s="91">
        <v>0</v>
      </c>
      <c r="I107" s="90">
        <v>0</v>
      </c>
      <c r="J107" s="58">
        <v>0</v>
      </c>
      <c r="K107" s="90">
        <v>0</v>
      </c>
    </row>
    <row r="108" spans="1:11" s="65" customFormat="1" ht="15">
      <c r="A108" s="8" t="s">
        <v>21</v>
      </c>
      <c r="B108" s="8">
        <v>40</v>
      </c>
      <c r="C108" s="57" t="s">
        <v>92</v>
      </c>
      <c r="D108" s="58">
        <v>4</v>
      </c>
      <c r="E108" s="61">
        <v>0.088</v>
      </c>
      <c r="F108" s="58">
        <v>1</v>
      </c>
      <c r="G108" s="90">
        <v>0.015</v>
      </c>
      <c r="H108" s="91">
        <v>2</v>
      </c>
      <c r="I108" s="90">
        <v>0.01</v>
      </c>
      <c r="J108" s="58">
        <v>0</v>
      </c>
      <c r="K108" s="90">
        <v>0</v>
      </c>
    </row>
    <row r="109" spans="1:11" s="71" customFormat="1" ht="15">
      <c r="A109" s="8" t="s">
        <v>21</v>
      </c>
      <c r="B109" s="8">
        <v>41</v>
      </c>
      <c r="C109" s="57" t="s">
        <v>95</v>
      </c>
      <c r="D109" s="58">
        <v>0</v>
      </c>
      <c r="E109" s="61">
        <v>0</v>
      </c>
      <c r="F109" s="58">
        <v>0</v>
      </c>
      <c r="G109" s="90">
        <v>0</v>
      </c>
      <c r="H109" s="91">
        <v>2</v>
      </c>
      <c r="I109" s="90">
        <v>0.08</v>
      </c>
      <c r="J109" s="58">
        <v>0</v>
      </c>
      <c r="K109" s="90">
        <v>0</v>
      </c>
    </row>
    <row r="110" spans="1:11" s="72" customFormat="1" ht="15">
      <c r="A110" s="8" t="s">
        <v>21</v>
      </c>
      <c r="B110" s="8">
        <v>42</v>
      </c>
      <c r="C110" s="57" t="s">
        <v>97</v>
      </c>
      <c r="D110" s="58">
        <v>2</v>
      </c>
      <c r="E110" s="61">
        <v>0.016</v>
      </c>
      <c r="F110" s="58">
        <v>3</v>
      </c>
      <c r="G110" s="90">
        <v>0.038</v>
      </c>
      <c r="H110" s="91">
        <v>0</v>
      </c>
      <c r="I110" s="90">
        <v>0</v>
      </c>
      <c r="J110" s="58">
        <v>0</v>
      </c>
      <c r="K110" s="90">
        <v>0</v>
      </c>
    </row>
    <row r="111" spans="1:11" s="72" customFormat="1" ht="15">
      <c r="A111" s="8" t="s">
        <v>21</v>
      </c>
      <c r="B111" s="8">
        <v>43</v>
      </c>
      <c r="C111" s="57" t="s">
        <v>98</v>
      </c>
      <c r="D111" s="58">
        <v>2</v>
      </c>
      <c r="E111" s="61">
        <v>0.05</v>
      </c>
      <c r="F111" s="58">
        <v>0</v>
      </c>
      <c r="G111" s="90">
        <v>0</v>
      </c>
      <c r="H111" s="91">
        <v>0</v>
      </c>
      <c r="I111" s="90">
        <v>0</v>
      </c>
      <c r="J111" s="58">
        <v>0</v>
      </c>
      <c r="K111" s="90">
        <v>0</v>
      </c>
    </row>
    <row r="112" spans="1:11" s="75" customFormat="1" ht="15">
      <c r="A112" s="8" t="s">
        <v>21</v>
      </c>
      <c r="B112" s="8">
        <v>44</v>
      </c>
      <c r="C112" s="57" t="s">
        <v>106</v>
      </c>
      <c r="D112" s="58">
        <v>0</v>
      </c>
      <c r="E112" s="61">
        <v>0</v>
      </c>
      <c r="F112" s="58">
        <v>1</v>
      </c>
      <c r="G112" s="90">
        <v>0.006</v>
      </c>
      <c r="H112" s="91">
        <v>0</v>
      </c>
      <c r="I112" s="90">
        <v>0</v>
      </c>
      <c r="J112" s="58">
        <v>0</v>
      </c>
      <c r="K112" s="90">
        <v>0</v>
      </c>
    </row>
    <row r="113" spans="1:11" s="75" customFormat="1" ht="15">
      <c r="A113" s="8" t="s">
        <v>21</v>
      </c>
      <c r="B113" s="8">
        <v>45</v>
      </c>
      <c r="C113" s="57" t="s">
        <v>107</v>
      </c>
      <c r="D113" s="58">
        <v>1</v>
      </c>
      <c r="E113" s="61">
        <v>0.01</v>
      </c>
      <c r="F113" s="58">
        <v>0</v>
      </c>
      <c r="G113" s="90">
        <v>0</v>
      </c>
      <c r="H113" s="91">
        <v>1</v>
      </c>
      <c r="I113" s="90">
        <v>0.06</v>
      </c>
      <c r="J113" s="58">
        <v>0</v>
      </c>
      <c r="K113" s="90">
        <v>0</v>
      </c>
    </row>
    <row r="114" spans="1:11" s="76" customFormat="1" ht="15">
      <c r="A114" s="8" t="s">
        <v>21</v>
      </c>
      <c r="B114" s="8">
        <v>46</v>
      </c>
      <c r="C114" s="57" t="s">
        <v>109</v>
      </c>
      <c r="D114" s="58">
        <v>1</v>
      </c>
      <c r="E114" s="61">
        <v>0.005</v>
      </c>
      <c r="F114" s="58">
        <v>1</v>
      </c>
      <c r="G114" s="90">
        <v>0.005</v>
      </c>
      <c r="H114" s="91">
        <v>0</v>
      </c>
      <c r="I114" s="90">
        <v>0</v>
      </c>
      <c r="J114" s="58">
        <v>1</v>
      </c>
      <c r="K114" s="90">
        <v>0.008</v>
      </c>
    </row>
    <row r="115" spans="1:11" s="76" customFormat="1" ht="15">
      <c r="A115" s="8" t="s">
        <v>21</v>
      </c>
      <c r="B115" s="8">
        <v>47</v>
      </c>
      <c r="C115" s="57" t="s">
        <v>110</v>
      </c>
      <c r="D115" s="58">
        <v>0</v>
      </c>
      <c r="E115" s="61">
        <v>0</v>
      </c>
      <c r="F115" s="58">
        <v>0</v>
      </c>
      <c r="G115" s="90">
        <v>0</v>
      </c>
      <c r="H115" s="91">
        <v>2</v>
      </c>
      <c r="I115" s="90">
        <v>0.02</v>
      </c>
      <c r="J115" s="58">
        <v>0</v>
      </c>
      <c r="K115" s="90">
        <v>0</v>
      </c>
    </row>
    <row r="116" spans="1:11" s="93" customFormat="1" ht="15">
      <c r="A116" s="8" t="s">
        <v>21</v>
      </c>
      <c r="B116" s="8">
        <v>48</v>
      </c>
      <c r="C116" s="57" t="s">
        <v>116</v>
      </c>
      <c r="D116" s="58">
        <v>1</v>
      </c>
      <c r="E116" s="61">
        <v>15.825</v>
      </c>
      <c r="F116" s="58">
        <v>0</v>
      </c>
      <c r="G116" s="90">
        <v>0</v>
      </c>
      <c r="H116" s="91">
        <v>0</v>
      </c>
      <c r="I116" s="90">
        <v>0</v>
      </c>
      <c r="J116" s="58">
        <v>0</v>
      </c>
      <c r="K116" s="90">
        <v>0</v>
      </c>
    </row>
    <row r="117" spans="1:11" s="93" customFormat="1" ht="15">
      <c r="A117" s="8" t="s">
        <v>21</v>
      </c>
      <c r="B117" s="8">
        <v>49</v>
      </c>
      <c r="C117" s="55" t="s">
        <v>127</v>
      </c>
      <c r="D117" s="58">
        <v>0</v>
      </c>
      <c r="E117" s="61">
        <v>0</v>
      </c>
      <c r="F117" s="58">
        <v>0</v>
      </c>
      <c r="G117" s="90">
        <v>0</v>
      </c>
      <c r="H117" s="91">
        <v>1</v>
      </c>
      <c r="I117" s="90">
        <v>0.005</v>
      </c>
      <c r="J117" s="58">
        <v>0</v>
      </c>
      <c r="K117" s="90">
        <v>0</v>
      </c>
    </row>
    <row r="118" spans="1:11" s="94" customFormat="1" ht="15">
      <c r="A118" s="8" t="s">
        <v>21</v>
      </c>
      <c r="B118" s="8">
        <v>50</v>
      </c>
      <c r="C118" s="55" t="s">
        <v>134</v>
      </c>
      <c r="D118" s="58">
        <v>0</v>
      </c>
      <c r="E118" s="61">
        <v>0</v>
      </c>
      <c r="F118" s="58">
        <v>0</v>
      </c>
      <c r="G118" s="90">
        <v>0</v>
      </c>
      <c r="H118" s="91">
        <v>2</v>
      </c>
      <c r="I118" s="90">
        <v>0.067</v>
      </c>
      <c r="J118" s="58">
        <v>0</v>
      </c>
      <c r="K118" s="90">
        <v>0</v>
      </c>
    </row>
    <row r="119" spans="1:11" s="94" customFormat="1" ht="15">
      <c r="A119" s="8" t="s">
        <v>21</v>
      </c>
      <c r="B119" s="8">
        <v>51</v>
      </c>
      <c r="C119" s="55" t="s">
        <v>135</v>
      </c>
      <c r="D119" s="58">
        <v>1</v>
      </c>
      <c r="E119" s="61">
        <v>0.013</v>
      </c>
      <c r="F119" s="58">
        <v>1</v>
      </c>
      <c r="G119" s="90">
        <v>0.013</v>
      </c>
      <c r="H119" s="91">
        <v>0</v>
      </c>
      <c r="I119" s="90">
        <v>0</v>
      </c>
      <c r="J119" s="58">
        <v>0</v>
      </c>
      <c r="K119" s="90">
        <v>0</v>
      </c>
    </row>
    <row r="120" spans="1:11" s="94" customFormat="1" ht="15">
      <c r="A120" s="8" t="s">
        <v>21</v>
      </c>
      <c r="B120" s="8">
        <v>52</v>
      </c>
      <c r="C120" s="55" t="s">
        <v>136</v>
      </c>
      <c r="D120" s="58">
        <v>1</v>
      </c>
      <c r="E120" s="61">
        <v>0.014</v>
      </c>
      <c r="F120" s="58">
        <v>0</v>
      </c>
      <c r="G120" s="90">
        <v>0</v>
      </c>
      <c r="H120" s="91">
        <v>0</v>
      </c>
      <c r="I120" s="90">
        <v>0</v>
      </c>
      <c r="J120" s="58">
        <v>0</v>
      </c>
      <c r="K120" s="90">
        <v>0</v>
      </c>
    </row>
    <row r="121" spans="1:11" s="95" customFormat="1" ht="15">
      <c r="A121" s="8" t="s">
        <v>21</v>
      </c>
      <c r="B121" s="8">
        <v>53</v>
      </c>
      <c r="C121" s="55" t="s">
        <v>141</v>
      </c>
      <c r="D121" s="58">
        <v>2</v>
      </c>
      <c r="E121" s="61">
        <v>0.006</v>
      </c>
      <c r="F121" s="58">
        <v>0</v>
      </c>
      <c r="G121" s="90">
        <v>0</v>
      </c>
      <c r="H121" s="91">
        <v>0</v>
      </c>
      <c r="I121" s="90">
        <v>0</v>
      </c>
      <c r="J121" s="58">
        <v>1</v>
      </c>
      <c r="K121" s="90">
        <v>0.003</v>
      </c>
    </row>
    <row r="122" spans="1:11" s="95" customFormat="1" ht="15">
      <c r="A122" s="8" t="s">
        <v>21</v>
      </c>
      <c r="B122" s="8">
        <v>54</v>
      </c>
      <c r="C122" s="55" t="s">
        <v>142</v>
      </c>
      <c r="D122" s="58">
        <v>1</v>
      </c>
      <c r="E122" s="61">
        <v>0.008</v>
      </c>
      <c r="F122" s="58">
        <v>1</v>
      </c>
      <c r="G122" s="90">
        <v>0.008</v>
      </c>
      <c r="H122" s="91">
        <v>0</v>
      </c>
      <c r="I122" s="90">
        <v>0</v>
      </c>
      <c r="J122" s="58">
        <v>0</v>
      </c>
      <c r="K122" s="90">
        <v>0</v>
      </c>
    </row>
    <row r="123" spans="1:11" s="95" customFormat="1" ht="15">
      <c r="A123" s="8" t="s">
        <v>21</v>
      </c>
      <c r="B123" s="8">
        <v>55</v>
      </c>
      <c r="C123" s="55" t="s">
        <v>143</v>
      </c>
      <c r="D123" s="58">
        <v>1</v>
      </c>
      <c r="E123" s="61">
        <v>0.095</v>
      </c>
      <c r="F123" s="58">
        <v>0</v>
      </c>
      <c r="G123" s="90">
        <v>0</v>
      </c>
      <c r="H123" s="91">
        <v>0</v>
      </c>
      <c r="I123" s="90">
        <v>0</v>
      </c>
      <c r="J123" s="58">
        <v>0</v>
      </c>
      <c r="K123" s="90">
        <v>0</v>
      </c>
    </row>
    <row r="124" spans="1:11" s="95" customFormat="1" ht="15">
      <c r="A124" s="8" t="s">
        <v>21</v>
      </c>
      <c r="B124" s="8">
        <v>56</v>
      </c>
      <c r="C124" s="55" t="s">
        <v>144</v>
      </c>
      <c r="D124" s="58">
        <v>1</v>
      </c>
      <c r="E124" s="61">
        <v>0.015</v>
      </c>
      <c r="F124" s="58">
        <v>1</v>
      </c>
      <c r="G124" s="90">
        <v>0.015</v>
      </c>
      <c r="H124" s="91">
        <v>0</v>
      </c>
      <c r="I124" s="90">
        <v>0</v>
      </c>
      <c r="J124" s="58">
        <v>0</v>
      </c>
      <c r="K124" s="90">
        <v>0</v>
      </c>
    </row>
    <row r="125" spans="1:11" s="7" customFormat="1" ht="15">
      <c r="A125" s="2"/>
      <c r="B125" s="2"/>
      <c r="C125" s="2"/>
      <c r="D125" s="2"/>
      <c r="E125" s="2"/>
      <c r="F125" s="51"/>
      <c r="G125" s="51"/>
      <c r="H125" s="51"/>
      <c r="I125" s="80"/>
      <c r="J125" s="51"/>
      <c r="K125" s="51"/>
    </row>
    <row r="126" spans="1:11" s="6" customFormat="1" ht="15">
      <c r="A126" s="2"/>
      <c r="B126" s="2"/>
      <c r="C126" s="2"/>
      <c r="D126" s="2"/>
      <c r="E126" s="2"/>
      <c r="F126" s="51"/>
      <c r="G126" s="51"/>
      <c r="H126" s="52"/>
      <c r="I126" s="80"/>
      <c r="J126" s="51"/>
      <c r="K126" s="53"/>
    </row>
    <row r="127" spans="6:11" ht="15">
      <c r="F127" s="54"/>
      <c r="G127" s="54"/>
      <c r="H127" s="54"/>
      <c r="I127" s="81"/>
      <c r="J127" s="54"/>
      <c r="K127" s="54"/>
    </row>
    <row r="128" spans="6:11" ht="15">
      <c r="F128" s="54"/>
      <c r="G128" s="54"/>
      <c r="H128" s="54"/>
      <c r="I128" s="81"/>
      <c r="J128" s="54"/>
      <c r="K128" s="54"/>
    </row>
    <row r="129" spans="6:11" ht="15">
      <c r="F129" s="54"/>
      <c r="G129" s="54"/>
      <c r="H129" s="54"/>
      <c r="I129" s="81"/>
      <c r="J129" s="54"/>
      <c r="K129" s="54"/>
    </row>
    <row r="130" spans="6:11" ht="15">
      <c r="F130" s="54"/>
      <c r="G130" s="54"/>
      <c r="H130" s="54"/>
      <c r="I130" s="81"/>
      <c r="J130" s="54"/>
      <c r="K130" s="54"/>
    </row>
    <row r="131" spans="6:11" ht="15">
      <c r="F131" s="54"/>
      <c r="G131" s="64"/>
      <c r="H131" s="54"/>
      <c r="I131" s="82"/>
      <c r="J131" s="54"/>
      <c r="K131" s="54"/>
    </row>
    <row r="132" spans="3:11" ht="15">
      <c r="C132" s="41"/>
      <c r="F132" s="54"/>
      <c r="G132" s="54"/>
      <c r="H132" s="54"/>
      <c r="I132" s="81"/>
      <c r="J132" s="54"/>
      <c r="K132" s="54"/>
    </row>
    <row r="133" spans="3:11" ht="15">
      <c r="C133" s="41"/>
      <c r="F133" s="54"/>
      <c r="G133" s="54"/>
      <c r="H133" s="54"/>
      <c r="I133" s="81"/>
      <c r="J133" s="54"/>
      <c r="K133" s="54"/>
    </row>
    <row r="134" spans="3:11" ht="15">
      <c r="C134" s="41"/>
      <c r="F134" s="54"/>
      <c r="G134" s="54"/>
      <c r="H134" s="54"/>
      <c r="I134" s="81"/>
      <c r="J134" s="54"/>
      <c r="K134" s="54"/>
    </row>
    <row r="135" spans="3:11" ht="15">
      <c r="C135" s="41"/>
      <c r="F135" s="54"/>
      <c r="G135" s="54"/>
      <c r="H135" s="54"/>
      <c r="I135" s="81"/>
      <c r="J135" s="54"/>
      <c r="K135" s="54"/>
    </row>
    <row r="136" spans="3:11" ht="15">
      <c r="C136" s="41"/>
      <c r="F136" s="54"/>
      <c r="G136" s="54"/>
      <c r="H136" s="54"/>
      <c r="I136" s="81"/>
      <c r="J136" s="54"/>
      <c r="K136" s="54"/>
    </row>
    <row r="137" spans="3:11" ht="15">
      <c r="C137" s="41"/>
      <c r="F137" s="54"/>
      <c r="G137" s="54"/>
      <c r="H137" s="54"/>
      <c r="I137" s="81"/>
      <c r="J137" s="54"/>
      <c r="K137" s="54"/>
    </row>
    <row r="138" spans="6:11" ht="15">
      <c r="F138" s="54"/>
      <c r="G138" s="54"/>
      <c r="H138" s="54"/>
      <c r="I138" s="81"/>
      <c r="J138" s="54"/>
      <c r="K138" s="54"/>
    </row>
  </sheetData>
  <sheetProtection/>
  <mergeCells count="7">
    <mergeCell ref="J3:K4"/>
    <mergeCell ref="H1:K1"/>
    <mergeCell ref="A3:A5"/>
    <mergeCell ref="C3:C5"/>
    <mergeCell ref="D3:E4"/>
    <mergeCell ref="F3:G4"/>
    <mergeCell ref="H3:I4"/>
  </mergeCells>
  <printOptions/>
  <pageMargins left="0.7086614173228347" right="0.17" top="0.33" bottom="0.26" header="0.31496062992125984" footer="0.31496062992125984"/>
  <pageSetup fitToHeight="999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8"/>
  <sheetViews>
    <sheetView zoomScale="70" zoomScaleNormal="70" zoomScalePageLayoutView="0" workbookViewId="0" topLeftCell="A1">
      <pane ySplit="3" topLeftCell="A76" activePane="bottomLeft" state="frozen"/>
      <selection pane="topLeft" activeCell="A1" sqref="A1"/>
      <selection pane="bottomLeft" activeCell="F242" sqref="F242"/>
    </sheetView>
  </sheetViews>
  <sheetFormatPr defaultColWidth="9.140625" defaultRowHeight="15"/>
  <cols>
    <col min="1" max="1" width="19.421875" style="49" customWidth="1"/>
    <col min="2" max="2" width="20.7109375" style="49" customWidth="1"/>
    <col min="3" max="3" width="22.28125" style="49" customWidth="1"/>
    <col min="4" max="4" width="20.140625" style="49" customWidth="1"/>
    <col min="5" max="5" width="19.140625" style="49" customWidth="1"/>
    <col min="6" max="6" width="22.00390625" style="49" customWidth="1"/>
    <col min="7" max="7" width="25.8515625" style="49" customWidth="1"/>
    <col min="8" max="8" width="39.8515625" style="50" customWidth="1"/>
    <col min="9" max="16384" width="9.140625" style="49" customWidth="1"/>
  </cols>
  <sheetData>
    <row r="1" spans="1:8" ht="30" customHeight="1">
      <c r="A1" s="42"/>
      <c r="B1" s="59" t="s">
        <v>114</v>
      </c>
      <c r="C1" s="43"/>
      <c r="D1" s="44"/>
      <c r="E1" s="43"/>
      <c r="F1" s="43"/>
      <c r="G1" s="43"/>
      <c r="H1" s="45" t="s">
        <v>20</v>
      </c>
    </row>
    <row r="2" spans="1:8" ht="48" customHeight="1">
      <c r="A2" s="46" t="s">
        <v>0</v>
      </c>
      <c r="B2" s="46" t="s">
        <v>1</v>
      </c>
      <c r="C2" s="46" t="s">
        <v>9</v>
      </c>
      <c r="D2" s="46" t="s">
        <v>10</v>
      </c>
      <c r="E2" s="46" t="s">
        <v>11</v>
      </c>
      <c r="F2" s="46" t="s">
        <v>12</v>
      </c>
      <c r="G2" s="46" t="s">
        <v>13</v>
      </c>
      <c r="H2" s="46" t="s">
        <v>14</v>
      </c>
    </row>
    <row r="3" spans="1:8" ht="30" customHeight="1">
      <c r="A3" s="42"/>
      <c r="B3" s="47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8">
        <v>7</v>
      </c>
    </row>
    <row r="4" spans="1:8" ht="22.5" customHeight="1">
      <c r="A4" s="38" t="s">
        <v>21</v>
      </c>
      <c r="B4" s="38">
        <v>1</v>
      </c>
      <c r="C4" s="97" t="s">
        <v>117</v>
      </c>
      <c r="D4" s="39">
        <v>40983</v>
      </c>
      <c r="E4" s="67" t="s">
        <v>121</v>
      </c>
      <c r="F4" s="68">
        <v>535</v>
      </c>
      <c r="G4" s="98">
        <v>173163.1</v>
      </c>
      <c r="H4" s="66" t="s">
        <v>401</v>
      </c>
    </row>
    <row r="5" spans="1:8" ht="22.5" customHeight="1">
      <c r="A5" s="38" t="s">
        <v>21</v>
      </c>
      <c r="B5" s="38">
        <v>2</v>
      </c>
      <c r="C5" s="97" t="s">
        <v>118</v>
      </c>
      <c r="D5" s="39">
        <v>40983</v>
      </c>
      <c r="E5" s="67" t="s">
        <v>122</v>
      </c>
      <c r="F5" s="68">
        <v>1500</v>
      </c>
      <c r="G5" s="98">
        <v>30000</v>
      </c>
      <c r="H5" s="66" t="s">
        <v>41</v>
      </c>
    </row>
    <row r="6" spans="1:8" ht="21" customHeight="1">
      <c r="A6" s="38" t="s">
        <v>21</v>
      </c>
      <c r="B6" s="38">
        <v>3</v>
      </c>
      <c r="C6" s="97" t="s">
        <v>119</v>
      </c>
      <c r="D6" s="39">
        <v>40981</v>
      </c>
      <c r="E6" s="67" t="s">
        <v>121</v>
      </c>
      <c r="F6" s="68">
        <v>500</v>
      </c>
      <c r="G6" s="98">
        <v>27500</v>
      </c>
      <c r="H6" s="66" t="s">
        <v>41</v>
      </c>
    </row>
    <row r="7" spans="1:8" ht="22.5" customHeight="1">
      <c r="A7" s="38" t="s">
        <v>21</v>
      </c>
      <c r="B7" s="38">
        <v>4</v>
      </c>
      <c r="C7" s="97" t="s">
        <v>120</v>
      </c>
      <c r="D7" s="39">
        <v>40979</v>
      </c>
      <c r="E7" s="67" t="s">
        <v>121</v>
      </c>
      <c r="F7" s="68">
        <v>320</v>
      </c>
      <c r="G7" s="98">
        <v>17600</v>
      </c>
      <c r="H7" s="66" t="s">
        <v>57</v>
      </c>
    </row>
    <row r="8" spans="1:8" ht="22.5" customHeight="1">
      <c r="A8" s="38" t="s">
        <v>21</v>
      </c>
      <c r="B8" s="38">
        <v>5</v>
      </c>
      <c r="C8" s="69" t="s">
        <v>148</v>
      </c>
      <c r="D8" s="39">
        <v>40990</v>
      </c>
      <c r="E8" s="38" t="s">
        <v>149</v>
      </c>
      <c r="F8" s="68">
        <v>8</v>
      </c>
      <c r="G8" s="99">
        <v>466.1</v>
      </c>
      <c r="H8" s="66" t="s">
        <v>36</v>
      </c>
    </row>
    <row r="9" spans="1:8" ht="22.5" customHeight="1">
      <c r="A9" s="38" t="s">
        <v>21</v>
      </c>
      <c r="B9" s="38">
        <v>6</v>
      </c>
      <c r="C9" s="69" t="s">
        <v>150</v>
      </c>
      <c r="D9" s="39">
        <v>40984</v>
      </c>
      <c r="E9" s="38" t="s">
        <v>149</v>
      </c>
      <c r="F9" s="68">
        <v>15</v>
      </c>
      <c r="G9" s="99">
        <v>466.1</v>
      </c>
      <c r="H9" s="66" t="s">
        <v>28</v>
      </c>
    </row>
    <row r="10" spans="1:8" ht="22.5" customHeight="1">
      <c r="A10" s="38" t="s">
        <v>21</v>
      </c>
      <c r="B10" s="38">
        <v>7</v>
      </c>
      <c r="C10" s="69" t="s">
        <v>151</v>
      </c>
      <c r="D10" s="39">
        <v>40984</v>
      </c>
      <c r="E10" s="38" t="s">
        <v>149</v>
      </c>
      <c r="F10" s="68">
        <v>15</v>
      </c>
      <c r="G10" s="99">
        <v>466.1</v>
      </c>
      <c r="H10" s="66" t="s">
        <v>402</v>
      </c>
    </row>
    <row r="11" spans="1:8" ht="22.5" customHeight="1">
      <c r="A11" s="38" t="s">
        <v>21</v>
      </c>
      <c r="B11" s="38">
        <v>8</v>
      </c>
      <c r="C11" s="69" t="s">
        <v>152</v>
      </c>
      <c r="D11" s="39">
        <v>40984</v>
      </c>
      <c r="E11" s="38" t="s">
        <v>149</v>
      </c>
      <c r="F11" s="68">
        <v>15</v>
      </c>
      <c r="G11" s="99">
        <v>466.1</v>
      </c>
      <c r="H11" s="66" t="s">
        <v>403</v>
      </c>
    </row>
    <row r="12" spans="1:8" ht="22.5" customHeight="1">
      <c r="A12" s="38" t="s">
        <v>21</v>
      </c>
      <c r="B12" s="38">
        <v>9</v>
      </c>
      <c r="C12" s="69" t="s">
        <v>153</v>
      </c>
      <c r="D12" s="39">
        <v>40974</v>
      </c>
      <c r="E12" s="38" t="s">
        <v>149</v>
      </c>
      <c r="F12" s="68">
        <v>8</v>
      </c>
      <c r="G12" s="99">
        <v>466.1</v>
      </c>
      <c r="H12" s="66" t="s">
        <v>404</v>
      </c>
    </row>
    <row r="13" spans="1:8" ht="22.5" customHeight="1">
      <c r="A13" s="38" t="s">
        <v>21</v>
      </c>
      <c r="B13" s="38">
        <v>10</v>
      </c>
      <c r="C13" s="69" t="s">
        <v>154</v>
      </c>
      <c r="D13" s="39">
        <v>40974</v>
      </c>
      <c r="E13" s="38" t="s">
        <v>149</v>
      </c>
      <c r="F13" s="68">
        <v>8</v>
      </c>
      <c r="G13" s="99">
        <v>466.1</v>
      </c>
      <c r="H13" s="66" t="s">
        <v>405</v>
      </c>
    </row>
    <row r="14" spans="1:8" ht="22.5" customHeight="1">
      <c r="A14" s="38" t="s">
        <v>21</v>
      </c>
      <c r="B14" s="38">
        <v>11</v>
      </c>
      <c r="C14" s="69" t="s">
        <v>155</v>
      </c>
      <c r="D14" s="39">
        <v>40969</v>
      </c>
      <c r="E14" s="38" t="s">
        <v>149</v>
      </c>
      <c r="F14" s="68">
        <v>15</v>
      </c>
      <c r="G14" s="99">
        <v>466.1</v>
      </c>
      <c r="H14" s="66" t="s">
        <v>406</v>
      </c>
    </row>
    <row r="15" spans="1:8" ht="22.5" customHeight="1">
      <c r="A15" s="38" t="s">
        <v>21</v>
      </c>
      <c r="B15" s="38">
        <v>12</v>
      </c>
      <c r="C15" s="69" t="s">
        <v>156</v>
      </c>
      <c r="D15" s="39">
        <v>40983</v>
      </c>
      <c r="E15" s="38" t="s">
        <v>149</v>
      </c>
      <c r="F15" s="68">
        <v>8</v>
      </c>
      <c r="G15" s="99">
        <v>466.1</v>
      </c>
      <c r="H15" s="66" t="s">
        <v>407</v>
      </c>
    </row>
    <row r="16" spans="1:8" ht="22.5" customHeight="1">
      <c r="A16" s="38" t="s">
        <v>21</v>
      </c>
      <c r="B16" s="38">
        <v>13</v>
      </c>
      <c r="C16" s="69" t="s">
        <v>157</v>
      </c>
      <c r="D16" s="39">
        <v>40980</v>
      </c>
      <c r="E16" s="38" t="s">
        <v>149</v>
      </c>
      <c r="F16" s="68">
        <v>15</v>
      </c>
      <c r="G16" s="99">
        <v>466.1</v>
      </c>
      <c r="H16" s="66" t="s">
        <v>408</v>
      </c>
    </row>
    <row r="17" spans="1:8" ht="22.5" customHeight="1">
      <c r="A17" s="38" t="s">
        <v>21</v>
      </c>
      <c r="B17" s="38">
        <v>14</v>
      </c>
      <c r="C17" s="69" t="s">
        <v>158</v>
      </c>
      <c r="D17" s="39">
        <v>40969</v>
      </c>
      <c r="E17" s="38" t="s">
        <v>149</v>
      </c>
      <c r="F17" s="68">
        <v>10</v>
      </c>
      <c r="G17" s="99">
        <v>466.1</v>
      </c>
      <c r="H17" s="66" t="s">
        <v>409</v>
      </c>
    </row>
    <row r="18" spans="1:8" ht="22.5" customHeight="1">
      <c r="A18" s="38" t="s">
        <v>21</v>
      </c>
      <c r="B18" s="38">
        <v>15</v>
      </c>
      <c r="C18" s="69" t="s">
        <v>159</v>
      </c>
      <c r="D18" s="39">
        <v>40980</v>
      </c>
      <c r="E18" s="38" t="s">
        <v>149</v>
      </c>
      <c r="F18" s="68">
        <v>15</v>
      </c>
      <c r="G18" s="99">
        <v>466.1</v>
      </c>
      <c r="H18" s="66" t="s">
        <v>410</v>
      </c>
    </row>
    <row r="19" spans="1:8" ht="22.5" customHeight="1">
      <c r="A19" s="38" t="s">
        <v>21</v>
      </c>
      <c r="B19" s="38">
        <v>16</v>
      </c>
      <c r="C19" s="69" t="s">
        <v>160</v>
      </c>
      <c r="D19" s="39">
        <v>40970</v>
      </c>
      <c r="E19" s="38" t="s">
        <v>149</v>
      </c>
      <c r="F19" s="68">
        <v>15</v>
      </c>
      <c r="G19" s="99">
        <v>466.1</v>
      </c>
      <c r="H19" s="66" t="s">
        <v>411</v>
      </c>
    </row>
    <row r="20" spans="1:8" ht="22.5" customHeight="1">
      <c r="A20" s="38" t="s">
        <v>21</v>
      </c>
      <c r="B20" s="38">
        <v>17</v>
      </c>
      <c r="C20" s="69">
        <v>40509313</v>
      </c>
      <c r="D20" s="39">
        <v>40983</v>
      </c>
      <c r="E20" s="38" t="s">
        <v>121</v>
      </c>
      <c r="F20" s="68">
        <v>88</v>
      </c>
      <c r="G20" s="99">
        <v>10560</v>
      </c>
      <c r="H20" s="108" t="s">
        <v>82</v>
      </c>
    </row>
    <row r="21" spans="1:8" ht="22.5" customHeight="1">
      <c r="A21" s="38" t="s">
        <v>21</v>
      </c>
      <c r="B21" s="38">
        <v>18</v>
      </c>
      <c r="C21" s="69" t="s">
        <v>161</v>
      </c>
      <c r="D21" s="39">
        <v>40981</v>
      </c>
      <c r="E21" s="38" t="s">
        <v>149</v>
      </c>
      <c r="F21" s="68">
        <v>15</v>
      </c>
      <c r="G21" s="99">
        <v>466.1</v>
      </c>
      <c r="H21" s="66" t="s">
        <v>412</v>
      </c>
    </row>
    <row r="22" spans="1:8" ht="22.5" customHeight="1">
      <c r="A22" s="38" t="s">
        <v>21</v>
      </c>
      <c r="B22" s="38">
        <v>19</v>
      </c>
      <c r="C22" s="69" t="s">
        <v>162</v>
      </c>
      <c r="D22" s="39">
        <v>40982</v>
      </c>
      <c r="E22" s="38" t="s">
        <v>149</v>
      </c>
      <c r="F22" s="68">
        <v>15</v>
      </c>
      <c r="G22" s="99">
        <v>466.1</v>
      </c>
      <c r="H22" s="66" t="s">
        <v>413</v>
      </c>
    </row>
    <row r="23" spans="1:8" ht="22.5" customHeight="1">
      <c r="A23" s="38" t="s">
        <v>21</v>
      </c>
      <c r="B23" s="38">
        <v>20</v>
      </c>
      <c r="C23" s="69" t="s">
        <v>163</v>
      </c>
      <c r="D23" s="39">
        <v>40974</v>
      </c>
      <c r="E23" s="38" t="s">
        <v>149</v>
      </c>
      <c r="F23" s="68">
        <v>15</v>
      </c>
      <c r="G23" s="99">
        <v>466.1</v>
      </c>
      <c r="H23" s="66" t="s">
        <v>414</v>
      </c>
    </row>
    <row r="24" spans="1:8" ht="22.5" customHeight="1">
      <c r="A24" s="38" t="s">
        <v>21</v>
      </c>
      <c r="B24" s="38">
        <v>21</v>
      </c>
      <c r="C24" s="69" t="s">
        <v>164</v>
      </c>
      <c r="D24" s="39">
        <v>40973</v>
      </c>
      <c r="E24" s="38" t="s">
        <v>149</v>
      </c>
      <c r="F24" s="68">
        <v>5</v>
      </c>
      <c r="G24" s="99">
        <v>466.1</v>
      </c>
      <c r="H24" s="66" t="s">
        <v>415</v>
      </c>
    </row>
    <row r="25" spans="1:8" ht="22.5" customHeight="1">
      <c r="A25" s="38" t="s">
        <v>21</v>
      </c>
      <c r="B25" s="38">
        <v>22</v>
      </c>
      <c r="C25" s="69" t="s">
        <v>165</v>
      </c>
      <c r="D25" s="39">
        <v>40988</v>
      </c>
      <c r="E25" s="38" t="s">
        <v>149</v>
      </c>
      <c r="F25" s="68">
        <v>6</v>
      </c>
      <c r="G25" s="99">
        <v>466.1</v>
      </c>
      <c r="H25" s="66" t="s">
        <v>416</v>
      </c>
    </row>
    <row r="26" spans="1:8" ht="22.5" customHeight="1">
      <c r="A26" s="38" t="s">
        <v>21</v>
      </c>
      <c r="B26" s="38">
        <v>23</v>
      </c>
      <c r="C26" s="69">
        <v>40513684</v>
      </c>
      <c r="D26" s="39">
        <v>40990</v>
      </c>
      <c r="E26" s="38" t="s">
        <v>121</v>
      </c>
      <c r="F26" s="68">
        <v>200</v>
      </c>
      <c r="G26" s="99">
        <v>11000</v>
      </c>
      <c r="H26" s="66" t="s">
        <v>77</v>
      </c>
    </row>
    <row r="27" spans="1:8" ht="22.5" customHeight="1">
      <c r="A27" s="38" t="s">
        <v>21</v>
      </c>
      <c r="B27" s="38">
        <v>24</v>
      </c>
      <c r="C27" s="69" t="s">
        <v>166</v>
      </c>
      <c r="D27" s="39">
        <v>40983</v>
      </c>
      <c r="E27" s="38" t="s">
        <v>149</v>
      </c>
      <c r="F27" s="68">
        <v>15</v>
      </c>
      <c r="G27" s="99">
        <v>466.1</v>
      </c>
      <c r="H27" s="66" t="s">
        <v>417</v>
      </c>
    </row>
    <row r="28" spans="1:8" ht="22.5" customHeight="1">
      <c r="A28" s="38" t="s">
        <v>21</v>
      </c>
      <c r="B28" s="38">
        <v>25</v>
      </c>
      <c r="C28" s="69" t="s">
        <v>167</v>
      </c>
      <c r="D28" s="39">
        <v>40973</v>
      </c>
      <c r="E28" s="38" t="s">
        <v>149</v>
      </c>
      <c r="F28" s="68">
        <v>8</v>
      </c>
      <c r="G28" s="99">
        <v>466.1</v>
      </c>
      <c r="H28" s="66" t="s">
        <v>418</v>
      </c>
    </row>
    <row r="29" spans="1:8" ht="22.5" customHeight="1">
      <c r="A29" s="38" t="s">
        <v>21</v>
      </c>
      <c r="B29" s="38">
        <v>26</v>
      </c>
      <c r="C29" s="69" t="s">
        <v>168</v>
      </c>
      <c r="D29" s="39">
        <v>40974</v>
      </c>
      <c r="E29" s="38" t="s">
        <v>149</v>
      </c>
      <c r="F29" s="68">
        <v>10</v>
      </c>
      <c r="G29" s="99">
        <v>466.1</v>
      </c>
      <c r="H29" s="66" t="s">
        <v>419</v>
      </c>
    </row>
    <row r="30" spans="1:8" ht="22.5" customHeight="1">
      <c r="A30" s="38" t="s">
        <v>21</v>
      </c>
      <c r="B30" s="38">
        <v>27</v>
      </c>
      <c r="C30" s="69" t="s">
        <v>169</v>
      </c>
      <c r="D30" s="39">
        <v>40973</v>
      </c>
      <c r="E30" s="38" t="s">
        <v>149</v>
      </c>
      <c r="F30" s="68">
        <v>10</v>
      </c>
      <c r="G30" s="99">
        <v>466.1</v>
      </c>
      <c r="H30" s="66" t="s">
        <v>420</v>
      </c>
    </row>
    <row r="31" spans="1:8" ht="22.5" customHeight="1">
      <c r="A31" s="38" t="s">
        <v>21</v>
      </c>
      <c r="B31" s="38">
        <v>28</v>
      </c>
      <c r="C31" s="69" t="s">
        <v>170</v>
      </c>
      <c r="D31" s="39">
        <v>40980</v>
      </c>
      <c r="E31" s="38" t="s">
        <v>149</v>
      </c>
      <c r="F31" s="68">
        <v>7</v>
      </c>
      <c r="G31" s="99">
        <v>466.1</v>
      </c>
      <c r="H31" s="66" t="s">
        <v>34</v>
      </c>
    </row>
    <row r="32" spans="1:8" ht="22.5" customHeight="1">
      <c r="A32" s="38" t="s">
        <v>21</v>
      </c>
      <c r="B32" s="38">
        <v>29</v>
      </c>
      <c r="C32" s="69" t="s">
        <v>171</v>
      </c>
      <c r="D32" s="39">
        <v>40980</v>
      </c>
      <c r="E32" s="38" t="s">
        <v>149</v>
      </c>
      <c r="F32" s="68">
        <v>10</v>
      </c>
      <c r="G32" s="99">
        <v>466.1</v>
      </c>
      <c r="H32" s="66" t="s">
        <v>421</v>
      </c>
    </row>
    <row r="33" spans="1:8" ht="22.5" customHeight="1">
      <c r="A33" s="38" t="s">
        <v>21</v>
      </c>
      <c r="B33" s="38">
        <v>30</v>
      </c>
      <c r="C33" s="69" t="s">
        <v>172</v>
      </c>
      <c r="D33" s="39">
        <v>40969</v>
      </c>
      <c r="E33" s="38" t="s">
        <v>149</v>
      </c>
      <c r="F33" s="68">
        <v>15</v>
      </c>
      <c r="G33" s="99">
        <v>466.1</v>
      </c>
      <c r="H33" s="66" t="s">
        <v>422</v>
      </c>
    </row>
    <row r="34" spans="1:8" ht="22.5" customHeight="1">
      <c r="A34" s="38" t="s">
        <v>21</v>
      </c>
      <c r="B34" s="38">
        <v>31</v>
      </c>
      <c r="C34" s="69" t="s">
        <v>173</v>
      </c>
      <c r="D34" s="39">
        <v>40970</v>
      </c>
      <c r="E34" s="38" t="s">
        <v>149</v>
      </c>
      <c r="F34" s="68">
        <v>15</v>
      </c>
      <c r="G34" s="99">
        <v>466.1</v>
      </c>
      <c r="H34" s="66" t="s">
        <v>32</v>
      </c>
    </row>
    <row r="35" spans="1:8" ht="22.5" customHeight="1">
      <c r="A35" s="38" t="s">
        <v>21</v>
      </c>
      <c r="B35" s="38">
        <v>32</v>
      </c>
      <c r="C35" s="69" t="s">
        <v>174</v>
      </c>
      <c r="D35" s="39">
        <v>40970</v>
      </c>
      <c r="E35" s="38" t="s">
        <v>149</v>
      </c>
      <c r="F35" s="68">
        <v>15</v>
      </c>
      <c r="G35" s="99">
        <v>466.1</v>
      </c>
      <c r="H35" s="66" t="s">
        <v>423</v>
      </c>
    </row>
    <row r="36" spans="1:8" ht="22.5" customHeight="1">
      <c r="A36" s="38" t="s">
        <v>21</v>
      </c>
      <c r="B36" s="38">
        <v>33</v>
      </c>
      <c r="C36" s="69" t="s">
        <v>175</v>
      </c>
      <c r="D36" s="39">
        <v>40969</v>
      </c>
      <c r="E36" s="38" t="s">
        <v>149</v>
      </c>
      <c r="F36" s="68">
        <v>7</v>
      </c>
      <c r="G36" s="99">
        <v>466.1</v>
      </c>
      <c r="H36" s="66" t="s">
        <v>424</v>
      </c>
    </row>
    <row r="37" spans="1:8" ht="22.5" customHeight="1">
      <c r="A37" s="38" t="s">
        <v>21</v>
      </c>
      <c r="B37" s="38">
        <v>34</v>
      </c>
      <c r="C37" s="69" t="s">
        <v>176</v>
      </c>
      <c r="D37" s="39">
        <v>40975</v>
      </c>
      <c r="E37" s="38" t="s">
        <v>149</v>
      </c>
      <c r="F37" s="68">
        <v>8</v>
      </c>
      <c r="G37" s="99">
        <v>466.1</v>
      </c>
      <c r="H37" s="66" t="s">
        <v>424</v>
      </c>
    </row>
    <row r="38" spans="1:8" ht="22.5" customHeight="1">
      <c r="A38" s="38" t="s">
        <v>21</v>
      </c>
      <c r="B38" s="38">
        <v>35</v>
      </c>
      <c r="C38" s="69" t="s">
        <v>177</v>
      </c>
      <c r="D38" s="39">
        <v>40973</v>
      </c>
      <c r="E38" s="38" t="s">
        <v>149</v>
      </c>
      <c r="F38" s="68">
        <v>7</v>
      </c>
      <c r="G38" s="99">
        <v>466.1</v>
      </c>
      <c r="H38" s="66" t="s">
        <v>34</v>
      </c>
    </row>
    <row r="39" spans="1:8" ht="22.5" customHeight="1">
      <c r="A39" s="38" t="s">
        <v>21</v>
      </c>
      <c r="B39" s="38">
        <v>36</v>
      </c>
      <c r="C39" s="69" t="s">
        <v>178</v>
      </c>
      <c r="D39" s="39">
        <v>40987</v>
      </c>
      <c r="E39" s="38" t="s">
        <v>149</v>
      </c>
      <c r="F39" s="68">
        <v>10</v>
      </c>
      <c r="G39" s="99">
        <v>466.1</v>
      </c>
      <c r="H39" s="66" t="s">
        <v>422</v>
      </c>
    </row>
    <row r="40" spans="1:8" ht="22.5" customHeight="1">
      <c r="A40" s="38" t="s">
        <v>21</v>
      </c>
      <c r="B40" s="38">
        <v>37</v>
      </c>
      <c r="C40" s="69" t="s">
        <v>179</v>
      </c>
      <c r="D40" s="39">
        <v>40969</v>
      </c>
      <c r="E40" s="38" t="s">
        <v>149</v>
      </c>
      <c r="F40" s="68">
        <v>8</v>
      </c>
      <c r="G40" s="99">
        <v>466.1</v>
      </c>
      <c r="H40" s="66" t="s">
        <v>425</v>
      </c>
    </row>
    <row r="41" spans="1:8" ht="22.5" customHeight="1">
      <c r="A41" s="38" t="s">
        <v>21</v>
      </c>
      <c r="B41" s="38">
        <v>38</v>
      </c>
      <c r="C41" s="69" t="s">
        <v>180</v>
      </c>
      <c r="D41" s="39">
        <v>40994</v>
      </c>
      <c r="E41" s="38" t="s">
        <v>149</v>
      </c>
      <c r="F41" s="68">
        <v>15</v>
      </c>
      <c r="G41" s="99">
        <v>466.1</v>
      </c>
      <c r="H41" s="66" t="s">
        <v>426</v>
      </c>
    </row>
    <row r="42" spans="1:8" ht="22.5" customHeight="1">
      <c r="A42" s="38" t="s">
        <v>21</v>
      </c>
      <c r="B42" s="38">
        <v>39</v>
      </c>
      <c r="C42" s="69" t="s">
        <v>181</v>
      </c>
      <c r="D42" s="39">
        <v>40984</v>
      </c>
      <c r="E42" s="38" t="s">
        <v>149</v>
      </c>
      <c r="F42" s="68">
        <v>15</v>
      </c>
      <c r="G42" s="99">
        <v>466.1</v>
      </c>
      <c r="H42" s="66" t="s">
        <v>427</v>
      </c>
    </row>
    <row r="43" spans="1:8" ht="22.5" customHeight="1">
      <c r="A43" s="38" t="s">
        <v>21</v>
      </c>
      <c r="B43" s="38">
        <v>40</v>
      </c>
      <c r="C43" s="69" t="s">
        <v>182</v>
      </c>
      <c r="D43" s="39">
        <v>40983</v>
      </c>
      <c r="E43" s="38" t="s">
        <v>149</v>
      </c>
      <c r="F43" s="68">
        <v>15</v>
      </c>
      <c r="G43" s="99">
        <v>466.1</v>
      </c>
      <c r="H43" s="66" t="s">
        <v>428</v>
      </c>
    </row>
    <row r="44" spans="1:8" ht="22.5" customHeight="1">
      <c r="A44" s="38" t="s">
        <v>21</v>
      </c>
      <c r="B44" s="38">
        <v>41</v>
      </c>
      <c r="C44" s="69" t="s">
        <v>183</v>
      </c>
      <c r="D44" s="39">
        <v>40983</v>
      </c>
      <c r="E44" s="38" t="s">
        <v>149</v>
      </c>
      <c r="F44" s="68">
        <v>15</v>
      </c>
      <c r="G44" s="99">
        <v>466.1</v>
      </c>
      <c r="H44" s="66" t="s">
        <v>428</v>
      </c>
    </row>
    <row r="45" spans="1:8" ht="22.5" customHeight="1">
      <c r="A45" s="38" t="s">
        <v>21</v>
      </c>
      <c r="B45" s="38">
        <v>42</v>
      </c>
      <c r="C45" s="69" t="s">
        <v>184</v>
      </c>
      <c r="D45" s="39">
        <v>40981</v>
      </c>
      <c r="E45" s="38" t="s">
        <v>149</v>
      </c>
      <c r="F45" s="68">
        <v>8</v>
      </c>
      <c r="G45" s="99">
        <v>466.1</v>
      </c>
      <c r="H45" s="66" t="s">
        <v>30</v>
      </c>
    </row>
    <row r="46" spans="1:8" ht="22.5" customHeight="1">
      <c r="A46" s="38" t="s">
        <v>21</v>
      </c>
      <c r="B46" s="38">
        <v>43</v>
      </c>
      <c r="C46" s="69" t="s">
        <v>185</v>
      </c>
      <c r="D46" s="39">
        <v>40987</v>
      </c>
      <c r="E46" s="38" t="s">
        <v>149</v>
      </c>
      <c r="F46" s="68">
        <v>15</v>
      </c>
      <c r="G46" s="99">
        <v>466.1</v>
      </c>
      <c r="H46" s="66" t="s">
        <v>429</v>
      </c>
    </row>
    <row r="47" spans="1:8" ht="22.5" customHeight="1">
      <c r="A47" s="38" t="s">
        <v>21</v>
      </c>
      <c r="B47" s="38">
        <v>44</v>
      </c>
      <c r="C47" s="69" t="s">
        <v>186</v>
      </c>
      <c r="D47" s="39">
        <v>40980</v>
      </c>
      <c r="E47" s="38" t="s">
        <v>149</v>
      </c>
      <c r="F47" s="68">
        <v>8</v>
      </c>
      <c r="G47" s="99">
        <v>466.1</v>
      </c>
      <c r="H47" s="66" t="s">
        <v>430</v>
      </c>
    </row>
    <row r="48" spans="1:8" ht="22.5" customHeight="1">
      <c r="A48" s="38" t="s">
        <v>21</v>
      </c>
      <c r="B48" s="38">
        <v>45</v>
      </c>
      <c r="C48" s="69" t="s">
        <v>187</v>
      </c>
      <c r="D48" s="39">
        <v>40991</v>
      </c>
      <c r="E48" s="38" t="s">
        <v>149</v>
      </c>
      <c r="F48" s="68">
        <v>8</v>
      </c>
      <c r="G48" s="99">
        <v>466.1</v>
      </c>
      <c r="H48" s="66" t="s">
        <v>430</v>
      </c>
    </row>
    <row r="49" spans="1:8" ht="22.5" customHeight="1">
      <c r="A49" s="38" t="s">
        <v>21</v>
      </c>
      <c r="B49" s="38">
        <v>46</v>
      </c>
      <c r="C49" s="69" t="s">
        <v>188</v>
      </c>
      <c r="D49" s="39">
        <v>40981</v>
      </c>
      <c r="E49" s="38" t="s">
        <v>149</v>
      </c>
      <c r="F49" s="68">
        <v>15</v>
      </c>
      <c r="G49" s="99">
        <v>466.1</v>
      </c>
      <c r="H49" s="66" t="s">
        <v>431</v>
      </c>
    </row>
    <row r="50" spans="1:8" ht="22.5" customHeight="1">
      <c r="A50" s="38" t="s">
        <v>21</v>
      </c>
      <c r="B50" s="38">
        <v>47</v>
      </c>
      <c r="C50" s="69" t="s">
        <v>189</v>
      </c>
      <c r="D50" s="39">
        <v>40980</v>
      </c>
      <c r="E50" s="38" t="s">
        <v>149</v>
      </c>
      <c r="F50" s="68">
        <v>15</v>
      </c>
      <c r="G50" s="99">
        <v>466.1</v>
      </c>
      <c r="H50" s="66" t="s">
        <v>410</v>
      </c>
    </row>
    <row r="51" spans="1:8" ht="22.5" customHeight="1">
      <c r="A51" s="38" t="s">
        <v>21</v>
      </c>
      <c r="B51" s="38">
        <v>48</v>
      </c>
      <c r="C51" s="69" t="s">
        <v>190</v>
      </c>
      <c r="D51" s="39">
        <v>40970</v>
      </c>
      <c r="E51" s="38" t="s">
        <v>149</v>
      </c>
      <c r="F51" s="68">
        <v>14.700000000000001</v>
      </c>
      <c r="G51" s="99">
        <v>466.1</v>
      </c>
      <c r="H51" s="66" t="s">
        <v>432</v>
      </c>
    </row>
    <row r="52" spans="1:8" ht="22.5" customHeight="1">
      <c r="A52" s="38" t="s">
        <v>21</v>
      </c>
      <c r="B52" s="38">
        <v>49</v>
      </c>
      <c r="C52" s="69" t="s">
        <v>191</v>
      </c>
      <c r="D52" s="39">
        <v>40980</v>
      </c>
      <c r="E52" s="38" t="s">
        <v>149</v>
      </c>
      <c r="F52" s="68">
        <v>15</v>
      </c>
      <c r="G52" s="99">
        <v>466.1</v>
      </c>
      <c r="H52" s="66" t="s">
        <v>433</v>
      </c>
    </row>
    <row r="53" spans="1:8" ht="22.5" customHeight="1">
      <c r="A53" s="38" t="s">
        <v>21</v>
      </c>
      <c r="B53" s="38">
        <v>50</v>
      </c>
      <c r="C53" s="69" t="s">
        <v>192</v>
      </c>
      <c r="D53" s="39">
        <v>40987</v>
      </c>
      <c r="E53" s="38" t="s">
        <v>149</v>
      </c>
      <c r="F53" s="68">
        <v>15</v>
      </c>
      <c r="G53" s="99">
        <v>466.1</v>
      </c>
      <c r="H53" s="66" t="s">
        <v>430</v>
      </c>
    </row>
    <row r="54" spans="1:8" ht="22.5" customHeight="1">
      <c r="A54" s="38" t="s">
        <v>21</v>
      </c>
      <c r="B54" s="38">
        <v>51</v>
      </c>
      <c r="C54" s="69" t="s">
        <v>193</v>
      </c>
      <c r="D54" s="39">
        <v>40980</v>
      </c>
      <c r="E54" s="38" t="s">
        <v>149</v>
      </c>
      <c r="F54" s="68">
        <v>5</v>
      </c>
      <c r="G54" s="99">
        <v>466.1</v>
      </c>
      <c r="H54" s="66" t="s">
        <v>434</v>
      </c>
    </row>
    <row r="55" spans="1:8" ht="22.5" customHeight="1">
      <c r="A55" s="38" t="s">
        <v>21</v>
      </c>
      <c r="B55" s="38">
        <v>52</v>
      </c>
      <c r="C55" s="69" t="s">
        <v>194</v>
      </c>
      <c r="D55" s="39">
        <v>40988</v>
      </c>
      <c r="E55" s="38" t="s">
        <v>149</v>
      </c>
      <c r="F55" s="68">
        <v>15</v>
      </c>
      <c r="G55" s="99">
        <v>466.1</v>
      </c>
      <c r="H55" s="66" t="s">
        <v>435</v>
      </c>
    </row>
    <row r="56" spans="1:8" ht="22.5" customHeight="1">
      <c r="A56" s="38" t="s">
        <v>21</v>
      </c>
      <c r="B56" s="38">
        <v>53</v>
      </c>
      <c r="C56" s="69" t="s">
        <v>195</v>
      </c>
      <c r="D56" s="39">
        <v>40989</v>
      </c>
      <c r="E56" s="38" t="s">
        <v>149</v>
      </c>
      <c r="F56" s="68">
        <v>15</v>
      </c>
      <c r="G56" s="99">
        <v>466.1</v>
      </c>
      <c r="H56" s="66" t="s">
        <v>48</v>
      </c>
    </row>
    <row r="57" spans="1:8" ht="22.5" customHeight="1">
      <c r="A57" s="38" t="s">
        <v>21</v>
      </c>
      <c r="B57" s="38">
        <v>54</v>
      </c>
      <c r="C57" s="69" t="s">
        <v>196</v>
      </c>
      <c r="D57" s="39">
        <v>40988</v>
      </c>
      <c r="E57" s="38" t="s">
        <v>149</v>
      </c>
      <c r="F57" s="68">
        <v>7</v>
      </c>
      <c r="G57" s="99">
        <v>466.1</v>
      </c>
      <c r="H57" s="66" t="s">
        <v>436</v>
      </c>
    </row>
    <row r="58" spans="1:8" ht="22.5" customHeight="1">
      <c r="A58" s="38" t="s">
        <v>21</v>
      </c>
      <c r="B58" s="38">
        <v>55</v>
      </c>
      <c r="C58" s="69" t="s">
        <v>197</v>
      </c>
      <c r="D58" s="39">
        <v>40987</v>
      </c>
      <c r="E58" s="38" t="s">
        <v>149</v>
      </c>
      <c r="F58" s="68">
        <v>15</v>
      </c>
      <c r="G58" s="99">
        <v>466.1</v>
      </c>
      <c r="H58" s="66" t="s">
        <v>437</v>
      </c>
    </row>
    <row r="59" spans="1:8" ht="22.5" customHeight="1">
      <c r="A59" s="38" t="s">
        <v>21</v>
      </c>
      <c r="B59" s="38">
        <v>56</v>
      </c>
      <c r="C59" s="69" t="s">
        <v>198</v>
      </c>
      <c r="D59" s="39">
        <v>40988</v>
      </c>
      <c r="E59" s="38" t="s">
        <v>149</v>
      </c>
      <c r="F59" s="68">
        <v>15</v>
      </c>
      <c r="G59" s="99">
        <v>466.1</v>
      </c>
      <c r="H59" s="66" t="s">
        <v>438</v>
      </c>
    </row>
    <row r="60" spans="1:8" ht="22.5" customHeight="1">
      <c r="A60" s="38" t="s">
        <v>21</v>
      </c>
      <c r="B60" s="38">
        <v>57</v>
      </c>
      <c r="C60" s="69" t="s">
        <v>199</v>
      </c>
      <c r="D60" s="39">
        <v>40988</v>
      </c>
      <c r="E60" s="38" t="s">
        <v>149</v>
      </c>
      <c r="F60" s="68">
        <v>6</v>
      </c>
      <c r="G60" s="99">
        <v>466.1</v>
      </c>
      <c r="H60" s="66" t="s">
        <v>439</v>
      </c>
    </row>
    <row r="61" spans="1:8" ht="22.5" customHeight="1">
      <c r="A61" s="38" t="s">
        <v>21</v>
      </c>
      <c r="B61" s="38">
        <v>58</v>
      </c>
      <c r="C61" s="69" t="s">
        <v>200</v>
      </c>
      <c r="D61" s="39">
        <v>40984</v>
      </c>
      <c r="E61" s="38" t="s">
        <v>149</v>
      </c>
      <c r="F61" s="68">
        <v>15</v>
      </c>
      <c r="G61" s="99">
        <v>466.1</v>
      </c>
      <c r="H61" s="66" t="s">
        <v>32</v>
      </c>
    </row>
    <row r="62" spans="1:8" ht="22.5" customHeight="1">
      <c r="A62" s="38" t="s">
        <v>21</v>
      </c>
      <c r="B62" s="38">
        <v>59</v>
      </c>
      <c r="C62" s="69" t="s">
        <v>201</v>
      </c>
      <c r="D62" s="39">
        <v>40989</v>
      </c>
      <c r="E62" s="38" t="s">
        <v>149</v>
      </c>
      <c r="F62" s="68">
        <v>15</v>
      </c>
      <c r="G62" s="99">
        <v>466.1</v>
      </c>
      <c r="H62" s="66" t="s">
        <v>409</v>
      </c>
    </row>
    <row r="63" spans="1:8" ht="22.5" customHeight="1">
      <c r="A63" s="38" t="s">
        <v>21</v>
      </c>
      <c r="B63" s="38">
        <v>60</v>
      </c>
      <c r="C63" s="69" t="s">
        <v>202</v>
      </c>
      <c r="D63" s="39">
        <v>40989</v>
      </c>
      <c r="E63" s="38" t="s">
        <v>149</v>
      </c>
      <c r="F63" s="68">
        <v>15</v>
      </c>
      <c r="G63" s="99">
        <v>466.1</v>
      </c>
      <c r="H63" s="66" t="s">
        <v>405</v>
      </c>
    </row>
    <row r="64" spans="1:8" ht="22.5" customHeight="1">
      <c r="A64" s="38" t="s">
        <v>21</v>
      </c>
      <c r="B64" s="38">
        <v>61</v>
      </c>
      <c r="C64" s="69" t="s">
        <v>203</v>
      </c>
      <c r="D64" s="39">
        <v>40987</v>
      </c>
      <c r="E64" s="38" t="s">
        <v>149</v>
      </c>
      <c r="F64" s="68">
        <v>15</v>
      </c>
      <c r="G64" s="99">
        <v>466.1</v>
      </c>
      <c r="H64" s="66" t="s">
        <v>440</v>
      </c>
    </row>
    <row r="65" spans="1:8" ht="22.5" customHeight="1">
      <c r="A65" s="38" t="s">
        <v>21</v>
      </c>
      <c r="B65" s="38">
        <v>62</v>
      </c>
      <c r="C65" s="69" t="s">
        <v>204</v>
      </c>
      <c r="D65" s="39">
        <v>40988</v>
      </c>
      <c r="E65" s="37" t="s">
        <v>149</v>
      </c>
      <c r="F65" s="68">
        <v>5</v>
      </c>
      <c r="G65" s="100">
        <v>466.1</v>
      </c>
      <c r="H65" s="66" t="s">
        <v>441</v>
      </c>
    </row>
    <row r="66" spans="1:8" ht="22.5" customHeight="1">
      <c r="A66" s="38" t="s">
        <v>21</v>
      </c>
      <c r="B66" s="38">
        <v>63</v>
      </c>
      <c r="C66" s="69" t="s">
        <v>205</v>
      </c>
      <c r="D66" s="39">
        <v>40989</v>
      </c>
      <c r="E66" s="37" t="s">
        <v>149</v>
      </c>
      <c r="F66" s="68">
        <v>8</v>
      </c>
      <c r="G66" s="100">
        <v>466.1</v>
      </c>
      <c r="H66" s="66" t="s">
        <v>442</v>
      </c>
    </row>
    <row r="67" spans="1:8" ht="22.5" customHeight="1">
      <c r="A67" s="38" t="s">
        <v>21</v>
      </c>
      <c r="B67" s="38">
        <v>64</v>
      </c>
      <c r="C67" s="69" t="s">
        <v>206</v>
      </c>
      <c r="D67" s="39">
        <v>40990</v>
      </c>
      <c r="E67" s="37" t="s">
        <v>121</v>
      </c>
      <c r="F67" s="68">
        <v>45</v>
      </c>
      <c r="G67" s="100">
        <v>10350</v>
      </c>
      <c r="H67" s="108" t="s">
        <v>443</v>
      </c>
    </row>
    <row r="68" spans="1:8" ht="22.5" customHeight="1">
      <c r="A68" s="38" t="s">
        <v>21</v>
      </c>
      <c r="B68" s="38">
        <v>65</v>
      </c>
      <c r="C68" s="69" t="s">
        <v>207</v>
      </c>
      <c r="D68" s="39">
        <v>40990</v>
      </c>
      <c r="E68" s="37" t="s">
        <v>121</v>
      </c>
      <c r="F68" s="68">
        <v>45</v>
      </c>
      <c r="G68" s="100">
        <v>10350</v>
      </c>
      <c r="H68" s="108" t="s">
        <v>444</v>
      </c>
    </row>
    <row r="69" spans="1:8" ht="22.5" customHeight="1">
      <c r="A69" s="38" t="s">
        <v>21</v>
      </c>
      <c r="B69" s="38">
        <v>66</v>
      </c>
      <c r="C69" s="69" t="s">
        <v>208</v>
      </c>
      <c r="D69" s="39">
        <v>40988</v>
      </c>
      <c r="E69" s="37" t="s">
        <v>149</v>
      </c>
      <c r="F69" s="68">
        <v>15</v>
      </c>
      <c r="G69" s="100">
        <v>466.1</v>
      </c>
      <c r="H69" s="66" t="s">
        <v>445</v>
      </c>
    </row>
    <row r="70" spans="1:8" ht="22.5" customHeight="1">
      <c r="A70" s="38" t="s">
        <v>21</v>
      </c>
      <c r="B70" s="38">
        <v>67</v>
      </c>
      <c r="C70" s="69" t="s">
        <v>209</v>
      </c>
      <c r="D70" s="39">
        <v>40988</v>
      </c>
      <c r="E70" s="37" t="s">
        <v>149</v>
      </c>
      <c r="F70" s="68">
        <v>15</v>
      </c>
      <c r="G70" s="100">
        <v>466.1</v>
      </c>
      <c r="H70" s="66" t="s">
        <v>446</v>
      </c>
    </row>
    <row r="71" spans="1:8" ht="22.5" customHeight="1">
      <c r="A71" s="38" t="s">
        <v>21</v>
      </c>
      <c r="B71" s="38">
        <v>68</v>
      </c>
      <c r="C71" s="69" t="s">
        <v>210</v>
      </c>
      <c r="D71" s="39">
        <v>40983</v>
      </c>
      <c r="E71" s="37" t="s">
        <v>149</v>
      </c>
      <c r="F71" s="68">
        <v>15</v>
      </c>
      <c r="G71" s="100">
        <v>466.1</v>
      </c>
      <c r="H71" s="66" t="s">
        <v>447</v>
      </c>
    </row>
    <row r="72" spans="1:8" ht="22.5" customHeight="1">
      <c r="A72" s="38" t="s">
        <v>21</v>
      </c>
      <c r="B72" s="38">
        <v>69</v>
      </c>
      <c r="C72" s="69" t="s">
        <v>211</v>
      </c>
      <c r="D72" s="39">
        <v>40997</v>
      </c>
      <c r="E72" s="37" t="s">
        <v>149</v>
      </c>
      <c r="F72" s="68">
        <v>5</v>
      </c>
      <c r="G72" s="100">
        <v>466.1</v>
      </c>
      <c r="H72" s="66" t="s">
        <v>63</v>
      </c>
    </row>
    <row r="73" spans="1:8" ht="22.5" customHeight="1">
      <c r="A73" s="38" t="s">
        <v>21</v>
      </c>
      <c r="B73" s="38">
        <v>70</v>
      </c>
      <c r="C73" s="69" t="s">
        <v>212</v>
      </c>
      <c r="D73" s="39">
        <v>40988</v>
      </c>
      <c r="E73" s="37" t="s">
        <v>149</v>
      </c>
      <c r="F73" s="68">
        <v>15</v>
      </c>
      <c r="G73" s="100">
        <v>466.1</v>
      </c>
      <c r="H73" s="66" t="s">
        <v>448</v>
      </c>
    </row>
    <row r="74" spans="1:8" ht="22.5" customHeight="1">
      <c r="A74" s="38" t="s">
        <v>21</v>
      </c>
      <c r="B74" s="38">
        <v>71</v>
      </c>
      <c r="C74" s="69" t="s">
        <v>213</v>
      </c>
      <c r="D74" s="39">
        <v>40989</v>
      </c>
      <c r="E74" s="37" t="s">
        <v>149</v>
      </c>
      <c r="F74" s="68">
        <v>7</v>
      </c>
      <c r="G74" s="100">
        <v>466.1</v>
      </c>
      <c r="H74" s="66" t="s">
        <v>449</v>
      </c>
    </row>
    <row r="75" spans="1:8" ht="22.5" customHeight="1">
      <c r="A75" s="38" t="s">
        <v>21</v>
      </c>
      <c r="B75" s="38">
        <v>72</v>
      </c>
      <c r="C75" s="69" t="s">
        <v>214</v>
      </c>
      <c r="D75" s="39">
        <v>40988</v>
      </c>
      <c r="E75" s="37" t="s">
        <v>149</v>
      </c>
      <c r="F75" s="68">
        <v>15</v>
      </c>
      <c r="G75" s="100">
        <v>466.1</v>
      </c>
      <c r="H75" s="66" t="s">
        <v>30</v>
      </c>
    </row>
    <row r="76" spans="1:8" ht="22.5" customHeight="1">
      <c r="A76" s="38" t="s">
        <v>21</v>
      </c>
      <c r="B76" s="38">
        <v>73</v>
      </c>
      <c r="C76" s="69" t="s">
        <v>215</v>
      </c>
      <c r="D76" s="39">
        <v>40981</v>
      </c>
      <c r="E76" s="37" t="s">
        <v>149</v>
      </c>
      <c r="F76" s="68">
        <v>15</v>
      </c>
      <c r="G76" s="100">
        <v>466.1</v>
      </c>
      <c r="H76" s="66" t="s">
        <v>450</v>
      </c>
    </row>
    <row r="77" spans="1:8" ht="22.5" customHeight="1">
      <c r="A77" s="38" t="s">
        <v>21</v>
      </c>
      <c r="B77" s="38">
        <v>74</v>
      </c>
      <c r="C77" s="69" t="s">
        <v>216</v>
      </c>
      <c r="D77" s="39">
        <v>40981</v>
      </c>
      <c r="E77" s="37" t="s">
        <v>149</v>
      </c>
      <c r="F77" s="68">
        <v>7</v>
      </c>
      <c r="G77" s="100">
        <v>466.1</v>
      </c>
      <c r="H77" s="66" t="s">
        <v>451</v>
      </c>
    </row>
    <row r="78" spans="1:8" ht="22.5" customHeight="1">
      <c r="A78" s="38" t="s">
        <v>21</v>
      </c>
      <c r="B78" s="38">
        <v>75</v>
      </c>
      <c r="C78" s="69" t="s">
        <v>217</v>
      </c>
      <c r="D78" s="39">
        <v>40981</v>
      </c>
      <c r="E78" s="37" t="s">
        <v>149</v>
      </c>
      <c r="F78" s="68">
        <v>15</v>
      </c>
      <c r="G78" s="100">
        <v>466.1</v>
      </c>
      <c r="H78" s="66" t="s">
        <v>452</v>
      </c>
    </row>
    <row r="79" spans="1:8" ht="22.5" customHeight="1">
      <c r="A79" s="38" t="s">
        <v>21</v>
      </c>
      <c r="B79" s="38">
        <v>76</v>
      </c>
      <c r="C79" s="69" t="s">
        <v>218</v>
      </c>
      <c r="D79" s="39">
        <v>40983</v>
      </c>
      <c r="E79" s="37" t="s">
        <v>149</v>
      </c>
      <c r="F79" s="68">
        <v>12</v>
      </c>
      <c r="G79" s="100">
        <v>466.1</v>
      </c>
      <c r="H79" s="66" t="s">
        <v>31</v>
      </c>
    </row>
    <row r="80" spans="1:8" ht="22.5" customHeight="1">
      <c r="A80" s="38" t="s">
        <v>21</v>
      </c>
      <c r="B80" s="38">
        <v>77</v>
      </c>
      <c r="C80" s="69" t="s">
        <v>219</v>
      </c>
      <c r="D80" s="39">
        <v>40983</v>
      </c>
      <c r="E80" s="37" t="s">
        <v>149</v>
      </c>
      <c r="F80" s="68">
        <v>12</v>
      </c>
      <c r="G80" s="100">
        <v>466.1</v>
      </c>
      <c r="H80" s="66" t="s">
        <v>453</v>
      </c>
    </row>
    <row r="81" spans="1:8" ht="22.5" customHeight="1">
      <c r="A81" s="38" t="s">
        <v>21</v>
      </c>
      <c r="B81" s="38">
        <v>78</v>
      </c>
      <c r="C81" s="69" t="s">
        <v>220</v>
      </c>
      <c r="D81" s="39">
        <v>40983</v>
      </c>
      <c r="E81" s="37" t="s">
        <v>149</v>
      </c>
      <c r="F81" s="68">
        <v>12</v>
      </c>
      <c r="G81" s="100">
        <v>466.1</v>
      </c>
      <c r="H81" s="66" t="s">
        <v>31</v>
      </c>
    </row>
    <row r="82" spans="1:8" ht="22.5" customHeight="1">
      <c r="A82" s="38" t="s">
        <v>21</v>
      </c>
      <c r="B82" s="38">
        <v>79</v>
      </c>
      <c r="C82" s="69" t="s">
        <v>221</v>
      </c>
      <c r="D82" s="39">
        <v>40983</v>
      </c>
      <c r="E82" s="37" t="s">
        <v>149</v>
      </c>
      <c r="F82" s="68">
        <v>12</v>
      </c>
      <c r="G82" s="100">
        <v>466.1</v>
      </c>
      <c r="H82" s="66" t="s">
        <v>454</v>
      </c>
    </row>
    <row r="83" spans="1:8" ht="22.5" customHeight="1">
      <c r="A83" s="38" t="s">
        <v>21</v>
      </c>
      <c r="B83" s="38">
        <v>80</v>
      </c>
      <c r="C83" s="69" t="s">
        <v>222</v>
      </c>
      <c r="D83" s="39">
        <v>40983</v>
      </c>
      <c r="E83" s="37" t="s">
        <v>149</v>
      </c>
      <c r="F83" s="68">
        <v>12</v>
      </c>
      <c r="G83" s="100">
        <v>466.1</v>
      </c>
      <c r="H83" s="66" t="s">
        <v>31</v>
      </c>
    </row>
    <row r="84" spans="1:8" ht="22.5" customHeight="1">
      <c r="A84" s="38" t="s">
        <v>21</v>
      </c>
      <c r="B84" s="38">
        <v>81</v>
      </c>
      <c r="C84" s="69" t="s">
        <v>223</v>
      </c>
      <c r="D84" s="39">
        <v>40983</v>
      </c>
      <c r="E84" s="37" t="s">
        <v>149</v>
      </c>
      <c r="F84" s="68">
        <v>12</v>
      </c>
      <c r="G84" s="100">
        <v>466.1</v>
      </c>
      <c r="H84" s="66" t="s">
        <v>31</v>
      </c>
    </row>
    <row r="85" spans="1:8" ht="22.5" customHeight="1">
      <c r="A85" s="38" t="s">
        <v>21</v>
      </c>
      <c r="B85" s="38">
        <v>82</v>
      </c>
      <c r="C85" s="69" t="s">
        <v>224</v>
      </c>
      <c r="D85" s="39">
        <v>40983</v>
      </c>
      <c r="E85" s="37" t="s">
        <v>149</v>
      </c>
      <c r="F85" s="68">
        <v>12</v>
      </c>
      <c r="G85" s="100">
        <v>466.1</v>
      </c>
      <c r="H85" s="66" t="s">
        <v>31</v>
      </c>
    </row>
    <row r="86" spans="1:8" ht="22.5" customHeight="1">
      <c r="A86" s="38" t="s">
        <v>21</v>
      </c>
      <c r="B86" s="38">
        <v>83</v>
      </c>
      <c r="C86" s="69" t="s">
        <v>225</v>
      </c>
      <c r="D86" s="39">
        <v>40995</v>
      </c>
      <c r="E86" s="37" t="s">
        <v>149</v>
      </c>
      <c r="F86" s="68">
        <v>15</v>
      </c>
      <c r="G86" s="100">
        <v>466.1</v>
      </c>
      <c r="H86" s="66" t="s">
        <v>30</v>
      </c>
    </row>
    <row r="87" spans="1:8" ht="22.5" customHeight="1">
      <c r="A87" s="38" t="s">
        <v>21</v>
      </c>
      <c r="B87" s="38">
        <v>84</v>
      </c>
      <c r="C87" s="69" t="s">
        <v>226</v>
      </c>
      <c r="D87" s="39">
        <v>40995</v>
      </c>
      <c r="E87" s="67" t="s">
        <v>149</v>
      </c>
      <c r="F87" s="68">
        <v>15</v>
      </c>
      <c r="G87" s="100">
        <v>466.1</v>
      </c>
      <c r="H87" s="66" t="s">
        <v>30</v>
      </c>
    </row>
    <row r="88" spans="1:8" ht="22.5" customHeight="1">
      <c r="A88" s="38" t="s">
        <v>21</v>
      </c>
      <c r="B88" s="38">
        <v>85</v>
      </c>
      <c r="C88" s="69" t="s">
        <v>227</v>
      </c>
      <c r="D88" s="39">
        <v>40995</v>
      </c>
      <c r="E88" s="67" t="s">
        <v>149</v>
      </c>
      <c r="F88" s="68">
        <v>15</v>
      </c>
      <c r="G88" s="100">
        <v>466.1</v>
      </c>
      <c r="H88" s="66" t="s">
        <v>30</v>
      </c>
    </row>
    <row r="89" spans="1:8" ht="22.5" customHeight="1">
      <c r="A89" s="38" t="s">
        <v>21</v>
      </c>
      <c r="B89" s="38">
        <v>86</v>
      </c>
      <c r="C89" s="69" t="s">
        <v>228</v>
      </c>
      <c r="D89" s="39">
        <v>40995</v>
      </c>
      <c r="E89" s="67" t="s">
        <v>149</v>
      </c>
      <c r="F89" s="68">
        <v>15</v>
      </c>
      <c r="G89" s="100">
        <v>466.1</v>
      </c>
      <c r="H89" s="66" t="s">
        <v>30</v>
      </c>
    </row>
    <row r="90" spans="1:8" ht="22.5" customHeight="1">
      <c r="A90" s="38" t="s">
        <v>21</v>
      </c>
      <c r="B90" s="38">
        <v>87</v>
      </c>
      <c r="C90" s="69" t="s">
        <v>229</v>
      </c>
      <c r="D90" s="39">
        <v>40995</v>
      </c>
      <c r="E90" s="67" t="s">
        <v>149</v>
      </c>
      <c r="F90" s="68">
        <v>15</v>
      </c>
      <c r="G90" s="100">
        <v>466.1</v>
      </c>
      <c r="H90" s="66" t="s">
        <v>30</v>
      </c>
    </row>
    <row r="91" spans="1:8" ht="22.5" customHeight="1">
      <c r="A91" s="38" t="s">
        <v>21</v>
      </c>
      <c r="B91" s="38">
        <v>88</v>
      </c>
      <c r="C91" s="69" t="s">
        <v>230</v>
      </c>
      <c r="D91" s="39">
        <v>40983</v>
      </c>
      <c r="E91" s="67" t="s">
        <v>149</v>
      </c>
      <c r="F91" s="68">
        <v>15</v>
      </c>
      <c r="G91" s="100">
        <v>466.1</v>
      </c>
      <c r="H91" s="66" t="s">
        <v>30</v>
      </c>
    </row>
    <row r="92" spans="1:8" ht="22.5" customHeight="1">
      <c r="A92" s="38" t="s">
        <v>21</v>
      </c>
      <c r="B92" s="38">
        <v>89</v>
      </c>
      <c r="C92" s="69" t="s">
        <v>231</v>
      </c>
      <c r="D92" s="39">
        <v>40989</v>
      </c>
      <c r="E92" s="67" t="s">
        <v>149</v>
      </c>
      <c r="F92" s="68">
        <v>8</v>
      </c>
      <c r="G92" s="100">
        <v>466.1</v>
      </c>
      <c r="H92" s="66" t="s">
        <v>30</v>
      </c>
    </row>
    <row r="93" spans="1:8" ht="22.5" customHeight="1">
      <c r="A93" s="38" t="s">
        <v>21</v>
      </c>
      <c r="B93" s="38">
        <v>90</v>
      </c>
      <c r="C93" s="69" t="s">
        <v>232</v>
      </c>
      <c r="D93" s="39">
        <v>40989</v>
      </c>
      <c r="E93" s="67" t="s">
        <v>149</v>
      </c>
      <c r="F93" s="68">
        <v>15</v>
      </c>
      <c r="G93" s="100">
        <v>466.1</v>
      </c>
      <c r="H93" s="66" t="s">
        <v>424</v>
      </c>
    </row>
    <row r="94" spans="1:8" ht="22.5" customHeight="1">
      <c r="A94" s="38" t="s">
        <v>21</v>
      </c>
      <c r="B94" s="38">
        <v>91</v>
      </c>
      <c r="C94" s="69" t="s">
        <v>233</v>
      </c>
      <c r="D94" s="39">
        <v>40988</v>
      </c>
      <c r="E94" s="67" t="s">
        <v>149</v>
      </c>
      <c r="F94" s="68">
        <v>10</v>
      </c>
      <c r="G94" s="100">
        <v>466.1</v>
      </c>
      <c r="H94" s="66" t="s">
        <v>450</v>
      </c>
    </row>
    <row r="95" spans="1:8" ht="22.5" customHeight="1">
      <c r="A95" s="38" t="s">
        <v>21</v>
      </c>
      <c r="B95" s="38">
        <v>92</v>
      </c>
      <c r="C95" s="69" t="s">
        <v>234</v>
      </c>
      <c r="D95" s="39">
        <v>40988</v>
      </c>
      <c r="E95" s="67" t="s">
        <v>149</v>
      </c>
      <c r="F95" s="68">
        <v>10</v>
      </c>
      <c r="G95" s="100">
        <v>466.1</v>
      </c>
      <c r="H95" s="66" t="s">
        <v>451</v>
      </c>
    </row>
    <row r="96" spans="1:8" ht="22.5" customHeight="1">
      <c r="A96" s="38" t="s">
        <v>21</v>
      </c>
      <c r="B96" s="38">
        <v>93</v>
      </c>
      <c r="C96" s="69" t="s">
        <v>235</v>
      </c>
      <c r="D96" s="39">
        <v>40996</v>
      </c>
      <c r="E96" s="67" t="s">
        <v>149</v>
      </c>
      <c r="F96" s="68">
        <v>8</v>
      </c>
      <c r="G96" s="100">
        <v>466.1</v>
      </c>
      <c r="H96" s="66" t="s">
        <v>30</v>
      </c>
    </row>
    <row r="97" spans="1:8" ht="22.5" customHeight="1">
      <c r="A97" s="38" t="s">
        <v>21</v>
      </c>
      <c r="B97" s="38">
        <v>94</v>
      </c>
      <c r="C97" s="69" t="s">
        <v>236</v>
      </c>
      <c r="D97" s="39">
        <v>40995</v>
      </c>
      <c r="E97" s="67" t="s">
        <v>149</v>
      </c>
      <c r="F97" s="68">
        <v>15</v>
      </c>
      <c r="G97" s="100">
        <v>466.1</v>
      </c>
      <c r="H97" s="66" t="s">
        <v>455</v>
      </c>
    </row>
    <row r="98" spans="1:8" ht="22.5" customHeight="1">
      <c r="A98" s="38" t="s">
        <v>21</v>
      </c>
      <c r="B98" s="38">
        <v>95</v>
      </c>
      <c r="C98" s="69" t="s">
        <v>237</v>
      </c>
      <c r="D98" s="39">
        <v>40995</v>
      </c>
      <c r="E98" s="67" t="s">
        <v>149</v>
      </c>
      <c r="F98" s="68">
        <v>15</v>
      </c>
      <c r="G98" s="100">
        <v>466.1</v>
      </c>
      <c r="H98" s="66" t="s">
        <v>456</v>
      </c>
    </row>
    <row r="99" spans="1:8" ht="22.5" customHeight="1">
      <c r="A99" s="38" t="s">
        <v>21</v>
      </c>
      <c r="B99" s="38">
        <v>96</v>
      </c>
      <c r="C99" s="69" t="s">
        <v>238</v>
      </c>
      <c r="D99" s="39">
        <v>40995</v>
      </c>
      <c r="E99" s="67" t="s">
        <v>149</v>
      </c>
      <c r="F99" s="101">
        <v>15</v>
      </c>
      <c r="G99" s="100">
        <v>466.1</v>
      </c>
      <c r="H99" s="66" t="s">
        <v>457</v>
      </c>
    </row>
    <row r="100" spans="1:8" ht="22.5" customHeight="1">
      <c r="A100" s="38" t="s">
        <v>21</v>
      </c>
      <c r="B100" s="38">
        <v>97</v>
      </c>
      <c r="C100" s="69" t="s">
        <v>239</v>
      </c>
      <c r="D100" s="39">
        <v>40995</v>
      </c>
      <c r="E100" s="67" t="s">
        <v>149</v>
      </c>
      <c r="F100" s="68">
        <v>10</v>
      </c>
      <c r="G100" s="100">
        <v>466.1</v>
      </c>
      <c r="H100" s="66" t="s">
        <v>458</v>
      </c>
    </row>
    <row r="101" spans="1:8" ht="22.5" customHeight="1">
      <c r="A101" s="38" t="s">
        <v>21</v>
      </c>
      <c r="B101" s="38">
        <v>98</v>
      </c>
      <c r="C101" s="69" t="s">
        <v>240</v>
      </c>
      <c r="D101" s="39">
        <v>40995</v>
      </c>
      <c r="E101" s="67" t="s">
        <v>149</v>
      </c>
      <c r="F101" s="68">
        <v>14</v>
      </c>
      <c r="G101" s="100">
        <v>466.1</v>
      </c>
      <c r="H101" s="66" t="s">
        <v>425</v>
      </c>
    </row>
    <row r="102" spans="1:8" ht="22.5" customHeight="1">
      <c r="A102" s="38" t="s">
        <v>21</v>
      </c>
      <c r="B102" s="38">
        <v>99</v>
      </c>
      <c r="C102" s="69" t="s">
        <v>241</v>
      </c>
      <c r="D102" s="39">
        <v>40996</v>
      </c>
      <c r="E102" s="67" t="s">
        <v>149</v>
      </c>
      <c r="F102" s="68">
        <v>15</v>
      </c>
      <c r="G102" s="100">
        <v>466.1</v>
      </c>
      <c r="H102" s="66" t="s">
        <v>438</v>
      </c>
    </row>
    <row r="103" spans="1:8" ht="22.5" customHeight="1">
      <c r="A103" s="38" t="s">
        <v>21</v>
      </c>
      <c r="B103" s="38">
        <v>100</v>
      </c>
      <c r="C103" s="69" t="s">
        <v>242</v>
      </c>
      <c r="D103" s="39">
        <v>40995</v>
      </c>
      <c r="E103" s="67" t="s">
        <v>149</v>
      </c>
      <c r="F103" s="68">
        <v>10</v>
      </c>
      <c r="G103" s="100">
        <v>466.1</v>
      </c>
      <c r="H103" s="66" t="s">
        <v>459</v>
      </c>
    </row>
    <row r="104" spans="1:8" ht="22.5" customHeight="1">
      <c r="A104" s="38" t="s">
        <v>21</v>
      </c>
      <c r="B104" s="38">
        <v>101</v>
      </c>
      <c r="C104" s="69" t="s">
        <v>243</v>
      </c>
      <c r="D104" s="39">
        <v>40995</v>
      </c>
      <c r="E104" s="67" t="s">
        <v>149</v>
      </c>
      <c r="F104" s="68">
        <v>8</v>
      </c>
      <c r="G104" s="100">
        <v>466.1</v>
      </c>
      <c r="H104" s="66" t="s">
        <v>452</v>
      </c>
    </row>
    <row r="105" spans="1:8" ht="22.5" customHeight="1">
      <c r="A105" s="38" t="s">
        <v>21</v>
      </c>
      <c r="B105" s="38">
        <v>102</v>
      </c>
      <c r="C105" s="69" t="s">
        <v>244</v>
      </c>
      <c r="D105" s="39">
        <v>40996</v>
      </c>
      <c r="E105" s="67" t="s">
        <v>149</v>
      </c>
      <c r="F105" s="68">
        <v>15</v>
      </c>
      <c r="G105" s="100">
        <v>466.1</v>
      </c>
      <c r="H105" s="66" t="s">
        <v>460</v>
      </c>
    </row>
    <row r="106" spans="1:8" ht="22.5" customHeight="1">
      <c r="A106" s="38" t="s">
        <v>21</v>
      </c>
      <c r="B106" s="38">
        <v>103</v>
      </c>
      <c r="C106" s="69" t="s">
        <v>245</v>
      </c>
      <c r="D106" s="39">
        <v>40995</v>
      </c>
      <c r="E106" s="67" t="s">
        <v>149</v>
      </c>
      <c r="F106" s="68">
        <v>5</v>
      </c>
      <c r="G106" s="100">
        <v>466.1</v>
      </c>
      <c r="H106" s="66" t="s">
        <v>452</v>
      </c>
    </row>
    <row r="107" spans="1:8" ht="22.5" customHeight="1">
      <c r="A107" s="38" t="s">
        <v>21</v>
      </c>
      <c r="B107" s="38">
        <v>104</v>
      </c>
      <c r="C107" s="69" t="s">
        <v>246</v>
      </c>
      <c r="D107" s="39">
        <v>40996</v>
      </c>
      <c r="E107" s="67" t="s">
        <v>149</v>
      </c>
      <c r="F107" s="68">
        <v>15</v>
      </c>
      <c r="G107" s="100">
        <v>466.1</v>
      </c>
      <c r="H107" s="66" t="s">
        <v>461</v>
      </c>
    </row>
    <row r="108" spans="1:8" ht="22.5" customHeight="1">
      <c r="A108" s="38" t="s">
        <v>21</v>
      </c>
      <c r="B108" s="38">
        <v>105</v>
      </c>
      <c r="C108" s="69">
        <v>40480145</v>
      </c>
      <c r="D108" s="39">
        <v>40969</v>
      </c>
      <c r="E108" s="67" t="s">
        <v>149</v>
      </c>
      <c r="F108" s="68">
        <v>100</v>
      </c>
      <c r="G108" s="100">
        <v>12000</v>
      </c>
      <c r="H108" s="66" t="s">
        <v>247</v>
      </c>
    </row>
    <row r="109" spans="1:8" ht="22.5" customHeight="1">
      <c r="A109" s="38" t="s">
        <v>21</v>
      </c>
      <c r="B109" s="38">
        <v>106</v>
      </c>
      <c r="C109" s="69">
        <v>40486245</v>
      </c>
      <c r="D109" s="39">
        <v>40970</v>
      </c>
      <c r="E109" s="67" t="s">
        <v>149</v>
      </c>
      <c r="F109" s="68">
        <v>15</v>
      </c>
      <c r="G109" s="100">
        <v>466.1</v>
      </c>
      <c r="H109" s="66" t="s">
        <v>248</v>
      </c>
    </row>
    <row r="110" spans="1:8" ht="22.5" customHeight="1">
      <c r="A110" s="38" t="s">
        <v>21</v>
      </c>
      <c r="B110" s="38">
        <v>107</v>
      </c>
      <c r="C110" s="69">
        <v>40488556</v>
      </c>
      <c r="D110" s="39">
        <v>40974</v>
      </c>
      <c r="E110" s="67" t="s">
        <v>149</v>
      </c>
      <c r="F110" s="68">
        <v>15</v>
      </c>
      <c r="G110" s="100">
        <v>466.1</v>
      </c>
      <c r="H110" s="66" t="s">
        <v>249</v>
      </c>
    </row>
    <row r="111" spans="1:8" ht="22.5" customHeight="1">
      <c r="A111" s="38" t="s">
        <v>21</v>
      </c>
      <c r="B111" s="38">
        <v>108</v>
      </c>
      <c r="C111" s="69">
        <v>40509177</v>
      </c>
      <c r="D111" s="39">
        <v>40994</v>
      </c>
      <c r="E111" s="67" t="s">
        <v>149</v>
      </c>
      <c r="F111" s="68">
        <v>15</v>
      </c>
      <c r="G111" s="100">
        <v>466.1</v>
      </c>
      <c r="H111" s="66" t="s">
        <v>250</v>
      </c>
    </row>
    <row r="112" spans="1:8" ht="22.5" customHeight="1">
      <c r="A112" s="38" t="s">
        <v>21</v>
      </c>
      <c r="B112" s="38">
        <v>109</v>
      </c>
      <c r="C112" s="69">
        <v>40511329</v>
      </c>
      <c r="D112" s="39">
        <v>40974</v>
      </c>
      <c r="E112" s="67" t="s">
        <v>149</v>
      </c>
      <c r="F112" s="68">
        <v>8</v>
      </c>
      <c r="G112" s="100">
        <v>466.1</v>
      </c>
      <c r="H112" s="66" t="s">
        <v>251</v>
      </c>
    </row>
    <row r="113" spans="1:8" ht="22.5" customHeight="1">
      <c r="A113" s="38" t="s">
        <v>21</v>
      </c>
      <c r="B113" s="38">
        <v>110</v>
      </c>
      <c r="C113" s="69">
        <v>40512502</v>
      </c>
      <c r="D113" s="39">
        <v>40973</v>
      </c>
      <c r="E113" s="67" t="s">
        <v>149</v>
      </c>
      <c r="F113" s="68">
        <v>7</v>
      </c>
      <c r="G113" s="100">
        <v>466.1</v>
      </c>
      <c r="H113" s="66" t="s">
        <v>247</v>
      </c>
    </row>
    <row r="114" spans="1:8" ht="22.5" customHeight="1">
      <c r="A114" s="38" t="s">
        <v>21</v>
      </c>
      <c r="B114" s="38">
        <v>111</v>
      </c>
      <c r="C114" s="69">
        <v>40517482</v>
      </c>
      <c r="D114" s="39">
        <v>40974</v>
      </c>
      <c r="E114" s="67" t="s">
        <v>149</v>
      </c>
      <c r="F114" s="68">
        <v>15</v>
      </c>
      <c r="G114" s="100">
        <v>466.1</v>
      </c>
      <c r="H114" s="66" t="s">
        <v>252</v>
      </c>
    </row>
    <row r="115" spans="1:8" ht="22.5" customHeight="1">
      <c r="A115" s="37" t="s">
        <v>21</v>
      </c>
      <c r="B115" s="38">
        <v>112</v>
      </c>
      <c r="C115" s="69">
        <v>40514252</v>
      </c>
      <c r="D115" s="39">
        <v>40970</v>
      </c>
      <c r="E115" s="67" t="s">
        <v>149</v>
      </c>
      <c r="F115" s="68">
        <v>15</v>
      </c>
      <c r="G115" s="100">
        <v>466.1</v>
      </c>
      <c r="H115" s="66" t="s">
        <v>253</v>
      </c>
    </row>
    <row r="116" spans="1:8" ht="22.5" customHeight="1">
      <c r="A116" s="37" t="s">
        <v>21</v>
      </c>
      <c r="B116" s="38">
        <v>113</v>
      </c>
      <c r="C116" s="69">
        <v>40512920</v>
      </c>
      <c r="D116" s="39">
        <v>40987</v>
      </c>
      <c r="E116" s="67" t="s">
        <v>149</v>
      </c>
      <c r="F116" s="68">
        <v>90</v>
      </c>
      <c r="G116" s="100">
        <v>10800</v>
      </c>
      <c r="H116" s="66" t="s">
        <v>254</v>
      </c>
    </row>
    <row r="117" spans="1:8" ht="22.5" customHeight="1">
      <c r="A117" s="37" t="s">
        <v>21</v>
      </c>
      <c r="B117" s="38">
        <v>114</v>
      </c>
      <c r="C117" s="69">
        <v>40516712</v>
      </c>
      <c r="D117" s="39">
        <v>40974</v>
      </c>
      <c r="E117" s="67" t="s">
        <v>149</v>
      </c>
      <c r="F117" s="68">
        <v>15</v>
      </c>
      <c r="G117" s="100">
        <v>466.1</v>
      </c>
      <c r="H117" s="66" t="s">
        <v>255</v>
      </c>
    </row>
    <row r="118" spans="1:8" ht="22.5" customHeight="1">
      <c r="A118" s="37" t="s">
        <v>21</v>
      </c>
      <c r="B118" s="38">
        <v>115</v>
      </c>
      <c r="C118" s="69">
        <v>40517710</v>
      </c>
      <c r="D118" s="39">
        <v>40970</v>
      </c>
      <c r="E118" s="67" t="s">
        <v>149</v>
      </c>
      <c r="F118" s="68">
        <v>15</v>
      </c>
      <c r="G118" s="100">
        <v>466.1</v>
      </c>
      <c r="H118" s="66" t="s">
        <v>256</v>
      </c>
    </row>
    <row r="119" spans="1:8" ht="22.5" customHeight="1">
      <c r="A119" s="37" t="s">
        <v>21</v>
      </c>
      <c r="B119" s="38">
        <v>116</v>
      </c>
      <c r="C119" s="69">
        <v>40518606</v>
      </c>
      <c r="D119" s="39">
        <v>40973</v>
      </c>
      <c r="E119" s="67" t="s">
        <v>149</v>
      </c>
      <c r="F119" s="68">
        <v>14</v>
      </c>
      <c r="G119" s="100">
        <v>466.1</v>
      </c>
      <c r="H119" s="66" t="s">
        <v>256</v>
      </c>
    </row>
    <row r="120" spans="1:8" ht="22.5" customHeight="1">
      <c r="A120" s="37" t="s">
        <v>21</v>
      </c>
      <c r="B120" s="38">
        <v>117</v>
      </c>
      <c r="C120" s="69">
        <v>40518703</v>
      </c>
      <c r="D120" s="39">
        <v>40975</v>
      </c>
      <c r="E120" s="67" t="s">
        <v>149</v>
      </c>
      <c r="F120" s="68">
        <v>7</v>
      </c>
      <c r="G120" s="100">
        <v>466.1</v>
      </c>
      <c r="H120" s="66" t="s">
        <v>255</v>
      </c>
    </row>
    <row r="121" spans="1:8" ht="22.5" customHeight="1">
      <c r="A121" s="37" t="s">
        <v>21</v>
      </c>
      <c r="B121" s="38">
        <v>118</v>
      </c>
      <c r="C121" s="69">
        <v>40519156</v>
      </c>
      <c r="D121" s="39">
        <v>40982</v>
      </c>
      <c r="E121" s="67" t="s">
        <v>149</v>
      </c>
      <c r="F121" s="68">
        <v>15</v>
      </c>
      <c r="G121" s="100">
        <v>466.1</v>
      </c>
      <c r="H121" s="66" t="s">
        <v>247</v>
      </c>
    </row>
    <row r="122" spans="1:8" ht="22.5" customHeight="1">
      <c r="A122" s="37" t="s">
        <v>21</v>
      </c>
      <c r="B122" s="38">
        <v>119</v>
      </c>
      <c r="C122" s="69">
        <v>40518749</v>
      </c>
      <c r="D122" s="39">
        <v>40980</v>
      </c>
      <c r="E122" s="67" t="s">
        <v>149</v>
      </c>
      <c r="F122" s="68">
        <v>15</v>
      </c>
      <c r="G122" s="100">
        <v>466.1</v>
      </c>
      <c r="H122" s="66" t="s">
        <v>254</v>
      </c>
    </row>
    <row r="123" spans="1:8" ht="22.5" customHeight="1">
      <c r="A123" s="37" t="s">
        <v>21</v>
      </c>
      <c r="B123" s="38">
        <v>120</v>
      </c>
      <c r="C123" s="69">
        <v>40519371</v>
      </c>
      <c r="D123" s="39">
        <v>40994</v>
      </c>
      <c r="E123" s="67" t="s">
        <v>149</v>
      </c>
      <c r="F123" s="68">
        <v>12</v>
      </c>
      <c r="G123" s="100">
        <v>466.1</v>
      </c>
      <c r="H123" s="66" t="s">
        <v>255</v>
      </c>
    </row>
    <row r="124" spans="1:8" ht="22.5" customHeight="1">
      <c r="A124" s="37" t="s">
        <v>21</v>
      </c>
      <c r="B124" s="38">
        <v>121</v>
      </c>
      <c r="C124" s="69">
        <v>40519225</v>
      </c>
      <c r="D124" s="39">
        <v>40979</v>
      </c>
      <c r="E124" s="67" t="s">
        <v>149</v>
      </c>
      <c r="F124" s="68">
        <v>15</v>
      </c>
      <c r="G124" s="100">
        <v>466.1</v>
      </c>
      <c r="H124" s="66" t="s">
        <v>257</v>
      </c>
    </row>
    <row r="125" spans="1:8" ht="22.5" customHeight="1">
      <c r="A125" s="37" t="s">
        <v>21</v>
      </c>
      <c r="B125" s="38">
        <v>122</v>
      </c>
      <c r="C125" s="69">
        <v>40522147</v>
      </c>
      <c r="D125" s="39">
        <v>40987</v>
      </c>
      <c r="E125" s="67" t="s">
        <v>149</v>
      </c>
      <c r="F125" s="68">
        <v>15</v>
      </c>
      <c r="G125" s="100">
        <v>466.1</v>
      </c>
      <c r="H125" s="66" t="s">
        <v>251</v>
      </c>
    </row>
    <row r="126" spans="1:8" ht="22.5" customHeight="1">
      <c r="A126" s="37" t="s">
        <v>21</v>
      </c>
      <c r="B126" s="38">
        <v>123</v>
      </c>
      <c r="C126" s="69">
        <v>40522191</v>
      </c>
      <c r="D126" s="39">
        <v>40981</v>
      </c>
      <c r="E126" s="67" t="s">
        <v>149</v>
      </c>
      <c r="F126" s="68">
        <v>7</v>
      </c>
      <c r="G126" s="100">
        <v>466.1</v>
      </c>
      <c r="H126" s="66" t="s">
        <v>249</v>
      </c>
    </row>
    <row r="127" spans="1:8" ht="22.5" customHeight="1">
      <c r="A127" s="37" t="s">
        <v>21</v>
      </c>
      <c r="B127" s="38">
        <v>124</v>
      </c>
      <c r="C127" s="69">
        <v>40521304</v>
      </c>
      <c r="D127" s="39">
        <v>40980</v>
      </c>
      <c r="E127" s="67" t="s">
        <v>149</v>
      </c>
      <c r="F127" s="68">
        <v>15</v>
      </c>
      <c r="G127" s="100">
        <v>466.1</v>
      </c>
      <c r="H127" s="66" t="s">
        <v>258</v>
      </c>
    </row>
    <row r="128" spans="1:8" ht="22.5" customHeight="1">
      <c r="A128" s="37" t="s">
        <v>21</v>
      </c>
      <c r="B128" s="38">
        <v>125</v>
      </c>
      <c r="C128" s="69">
        <v>40521414</v>
      </c>
      <c r="D128" s="39">
        <v>40981</v>
      </c>
      <c r="E128" s="67" t="s">
        <v>149</v>
      </c>
      <c r="F128" s="68">
        <v>15</v>
      </c>
      <c r="G128" s="100">
        <v>466.1</v>
      </c>
      <c r="H128" s="66" t="s">
        <v>258</v>
      </c>
    </row>
    <row r="129" spans="1:8" ht="22.5" customHeight="1">
      <c r="A129" s="38" t="s">
        <v>66</v>
      </c>
      <c r="B129" s="38">
        <v>126</v>
      </c>
      <c r="C129" s="69">
        <v>40521486</v>
      </c>
      <c r="D129" s="39">
        <v>40980</v>
      </c>
      <c r="E129" s="67" t="s">
        <v>149</v>
      </c>
      <c r="F129" s="68">
        <v>15</v>
      </c>
      <c r="G129" s="100">
        <v>466.1</v>
      </c>
      <c r="H129" s="66" t="s">
        <v>258</v>
      </c>
    </row>
    <row r="130" spans="1:8" ht="22.5" customHeight="1">
      <c r="A130" s="38" t="s">
        <v>66</v>
      </c>
      <c r="B130" s="38">
        <v>127</v>
      </c>
      <c r="C130" s="69">
        <v>40519351</v>
      </c>
      <c r="D130" s="39">
        <v>40994</v>
      </c>
      <c r="E130" s="67" t="s">
        <v>121</v>
      </c>
      <c r="F130" s="68">
        <v>130</v>
      </c>
      <c r="G130" s="100">
        <v>7150</v>
      </c>
      <c r="H130" s="66" t="s">
        <v>259</v>
      </c>
    </row>
    <row r="131" spans="1:8" ht="22.5" customHeight="1">
      <c r="A131" s="38" t="s">
        <v>66</v>
      </c>
      <c r="B131" s="38">
        <v>128</v>
      </c>
      <c r="C131" s="69">
        <v>40523542</v>
      </c>
      <c r="D131" s="39">
        <v>40988</v>
      </c>
      <c r="E131" s="67" t="s">
        <v>149</v>
      </c>
      <c r="F131" s="68">
        <v>15</v>
      </c>
      <c r="G131" s="100">
        <v>466.1</v>
      </c>
      <c r="H131" s="66" t="s">
        <v>255</v>
      </c>
    </row>
    <row r="132" spans="1:8" ht="22.5" customHeight="1">
      <c r="A132" s="38" t="s">
        <v>66</v>
      </c>
      <c r="B132" s="38">
        <v>129</v>
      </c>
      <c r="C132" s="69">
        <v>40524424</v>
      </c>
      <c r="D132" s="39">
        <v>40984</v>
      </c>
      <c r="E132" s="67" t="s">
        <v>149</v>
      </c>
      <c r="F132" s="68">
        <v>15</v>
      </c>
      <c r="G132" s="100">
        <v>466.1</v>
      </c>
      <c r="H132" s="66" t="s">
        <v>255</v>
      </c>
    </row>
    <row r="133" spans="1:8" ht="22.5" customHeight="1">
      <c r="A133" s="38" t="s">
        <v>66</v>
      </c>
      <c r="B133" s="38">
        <v>130</v>
      </c>
      <c r="C133" s="69">
        <v>40523059</v>
      </c>
      <c r="D133" s="39">
        <v>40987</v>
      </c>
      <c r="E133" s="67" t="s">
        <v>149</v>
      </c>
      <c r="F133" s="68">
        <v>7</v>
      </c>
      <c r="G133" s="100">
        <v>466.1</v>
      </c>
      <c r="H133" s="66" t="s">
        <v>255</v>
      </c>
    </row>
    <row r="134" spans="1:8" ht="22.5" customHeight="1">
      <c r="A134" s="38" t="s">
        <v>66</v>
      </c>
      <c r="B134" s="38">
        <v>131</v>
      </c>
      <c r="C134" s="69">
        <v>40520028</v>
      </c>
      <c r="D134" s="39">
        <v>40979</v>
      </c>
      <c r="E134" s="67" t="s">
        <v>149</v>
      </c>
      <c r="F134" s="68">
        <v>15</v>
      </c>
      <c r="G134" s="100">
        <v>466.1</v>
      </c>
      <c r="H134" s="66" t="s">
        <v>260</v>
      </c>
    </row>
    <row r="135" spans="1:8" ht="22.5" customHeight="1">
      <c r="A135" s="38" t="s">
        <v>66</v>
      </c>
      <c r="B135" s="38">
        <v>132</v>
      </c>
      <c r="C135" s="69">
        <v>40519900</v>
      </c>
      <c r="D135" s="39">
        <v>40974</v>
      </c>
      <c r="E135" s="67" t="s">
        <v>149</v>
      </c>
      <c r="F135" s="68">
        <v>6</v>
      </c>
      <c r="G135" s="100">
        <v>466.1</v>
      </c>
      <c r="H135" s="66" t="s">
        <v>261</v>
      </c>
    </row>
    <row r="136" spans="1:8" ht="22.5" customHeight="1">
      <c r="A136" s="38" t="s">
        <v>66</v>
      </c>
      <c r="B136" s="38">
        <v>133</v>
      </c>
      <c r="C136" s="67">
        <v>40522960</v>
      </c>
      <c r="D136" s="102">
        <v>40994</v>
      </c>
      <c r="E136" s="67" t="s">
        <v>149</v>
      </c>
      <c r="F136" s="103">
        <v>7</v>
      </c>
      <c r="G136" s="104">
        <v>466.1</v>
      </c>
      <c r="H136" s="105" t="s">
        <v>256</v>
      </c>
    </row>
    <row r="137" spans="1:8" ht="22.5" customHeight="1">
      <c r="A137" s="38" t="s">
        <v>66</v>
      </c>
      <c r="B137" s="38">
        <v>134</v>
      </c>
      <c r="C137" s="67">
        <v>40525694</v>
      </c>
      <c r="D137" s="102">
        <v>40984</v>
      </c>
      <c r="E137" s="67" t="s">
        <v>149</v>
      </c>
      <c r="F137" s="103">
        <v>14</v>
      </c>
      <c r="G137" s="104">
        <v>466.1</v>
      </c>
      <c r="H137" s="105" t="s">
        <v>256</v>
      </c>
    </row>
    <row r="138" spans="1:8" ht="22.5" customHeight="1">
      <c r="A138" s="38" t="s">
        <v>66</v>
      </c>
      <c r="B138" s="38">
        <v>135</v>
      </c>
      <c r="C138" s="67">
        <v>40523751</v>
      </c>
      <c r="D138" s="102">
        <v>40984</v>
      </c>
      <c r="E138" s="67" t="s">
        <v>149</v>
      </c>
      <c r="F138" s="103">
        <v>12</v>
      </c>
      <c r="G138" s="104">
        <v>466.1</v>
      </c>
      <c r="H138" s="105" t="s">
        <v>255</v>
      </c>
    </row>
    <row r="139" spans="1:8" ht="22.5" customHeight="1">
      <c r="A139" s="38" t="s">
        <v>66</v>
      </c>
      <c r="B139" s="38">
        <v>136</v>
      </c>
      <c r="C139" s="67">
        <v>40523951</v>
      </c>
      <c r="D139" s="102">
        <v>40984</v>
      </c>
      <c r="E139" s="67" t="s">
        <v>149</v>
      </c>
      <c r="F139" s="103">
        <v>15</v>
      </c>
      <c r="G139" s="104">
        <v>466.1</v>
      </c>
      <c r="H139" s="105" t="s">
        <v>247</v>
      </c>
    </row>
    <row r="140" spans="1:8" ht="22.5" customHeight="1">
      <c r="A140" s="38" t="s">
        <v>66</v>
      </c>
      <c r="B140" s="38">
        <v>137</v>
      </c>
      <c r="C140" s="67">
        <v>40524497</v>
      </c>
      <c r="D140" s="102">
        <v>40989</v>
      </c>
      <c r="E140" s="67" t="s">
        <v>149</v>
      </c>
      <c r="F140" s="103">
        <v>15</v>
      </c>
      <c r="G140" s="104">
        <v>466.1</v>
      </c>
      <c r="H140" s="105" t="s">
        <v>262</v>
      </c>
    </row>
    <row r="141" spans="1:8" ht="22.5" customHeight="1">
      <c r="A141" s="38" t="s">
        <v>66</v>
      </c>
      <c r="B141" s="38">
        <v>138</v>
      </c>
      <c r="C141" s="67">
        <v>40524611</v>
      </c>
      <c r="D141" s="102">
        <v>40989</v>
      </c>
      <c r="E141" s="67" t="s">
        <v>149</v>
      </c>
      <c r="F141" s="103">
        <v>8</v>
      </c>
      <c r="G141" s="104">
        <v>466.1</v>
      </c>
      <c r="H141" s="105" t="s">
        <v>252</v>
      </c>
    </row>
    <row r="142" spans="1:8" ht="22.5" customHeight="1">
      <c r="A142" s="38" t="s">
        <v>66</v>
      </c>
      <c r="B142" s="38">
        <v>139</v>
      </c>
      <c r="C142" s="67">
        <v>40523998</v>
      </c>
      <c r="D142" s="102">
        <v>40988</v>
      </c>
      <c r="E142" s="67" t="s">
        <v>149</v>
      </c>
      <c r="F142" s="103">
        <v>15</v>
      </c>
      <c r="G142" s="104">
        <v>466.1</v>
      </c>
      <c r="H142" s="105" t="s">
        <v>247</v>
      </c>
    </row>
    <row r="143" spans="1:8" ht="22.5" customHeight="1">
      <c r="A143" s="38" t="s">
        <v>66</v>
      </c>
      <c r="B143" s="38">
        <v>140</v>
      </c>
      <c r="C143" s="67">
        <v>40526136</v>
      </c>
      <c r="D143" s="102">
        <v>40990</v>
      </c>
      <c r="E143" s="67" t="s">
        <v>149</v>
      </c>
      <c r="F143" s="103">
        <v>8</v>
      </c>
      <c r="G143" s="104">
        <v>466.1</v>
      </c>
      <c r="H143" s="105" t="s">
        <v>252</v>
      </c>
    </row>
    <row r="144" spans="1:8" ht="22.5" customHeight="1">
      <c r="A144" s="38" t="s">
        <v>66</v>
      </c>
      <c r="B144" s="38">
        <v>141</v>
      </c>
      <c r="C144" s="67">
        <v>40526217</v>
      </c>
      <c r="D144" s="102">
        <v>40988</v>
      </c>
      <c r="E144" s="67" t="s">
        <v>149</v>
      </c>
      <c r="F144" s="103">
        <v>8</v>
      </c>
      <c r="G144" s="104">
        <v>466.1</v>
      </c>
      <c r="H144" s="105" t="s">
        <v>252</v>
      </c>
    </row>
    <row r="145" spans="1:8" ht="22.5" customHeight="1">
      <c r="A145" s="38" t="s">
        <v>66</v>
      </c>
      <c r="B145" s="38">
        <v>142</v>
      </c>
      <c r="C145" s="67">
        <v>40526259</v>
      </c>
      <c r="D145" s="102">
        <v>40988</v>
      </c>
      <c r="E145" s="67" t="s">
        <v>149</v>
      </c>
      <c r="F145" s="103">
        <v>8</v>
      </c>
      <c r="G145" s="104">
        <v>466.1</v>
      </c>
      <c r="H145" s="105" t="s">
        <v>252</v>
      </c>
    </row>
    <row r="146" spans="1:8" ht="22.5" customHeight="1">
      <c r="A146" s="38" t="s">
        <v>66</v>
      </c>
      <c r="B146" s="38">
        <v>143</v>
      </c>
      <c r="C146" s="67">
        <v>40525310</v>
      </c>
      <c r="D146" s="102">
        <v>40989</v>
      </c>
      <c r="E146" s="67" t="s">
        <v>149</v>
      </c>
      <c r="F146" s="103">
        <v>8</v>
      </c>
      <c r="G146" s="104">
        <v>466.1</v>
      </c>
      <c r="H146" s="105" t="s">
        <v>252</v>
      </c>
    </row>
    <row r="147" spans="1:8" ht="22.5" customHeight="1">
      <c r="A147" s="38" t="s">
        <v>66</v>
      </c>
      <c r="B147" s="38">
        <v>144</v>
      </c>
      <c r="C147" s="67">
        <v>40525383</v>
      </c>
      <c r="D147" s="102">
        <v>40990</v>
      </c>
      <c r="E147" s="67" t="s">
        <v>149</v>
      </c>
      <c r="F147" s="103">
        <v>8</v>
      </c>
      <c r="G147" s="104">
        <v>466.1</v>
      </c>
      <c r="H147" s="105" t="s">
        <v>252</v>
      </c>
    </row>
    <row r="148" spans="1:8" ht="22.5" customHeight="1">
      <c r="A148" s="38" t="s">
        <v>66</v>
      </c>
      <c r="B148" s="38">
        <v>145</v>
      </c>
      <c r="C148" s="67">
        <v>40526667</v>
      </c>
      <c r="D148" s="102">
        <v>40991</v>
      </c>
      <c r="E148" s="67" t="s">
        <v>149</v>
      </c>
      <c r="F148" s="103">
        <v>8</v>
      </c>
      <c r="G148" s="104">
        <v>466.1</v>
      </c>
      <c r="H148" s="105" t="s">
        <v>250</v>
      </c>
    </row>
    <row r="149" spans="1:8" ht="22.5" customHeight="1">
      <c r="A149" s="38" t="s">
        <v>66</v>
      </c>
      <c r="B149" s="38">
        <v>146</v>
      </c>
      <c r="C149" s="67">
        <v>40527263</v>
      </c>
      <c r="D149" s="102">
        <v>40991</v>
      </c>
      <c r="E149" s="67" t="s">
        <v>149</v>
      </c>
      <c r="F149" s="103">
        <v>8</v>
      </c>
      <c r="G149" s="104">
        <v>466.1</v>
      </c>
      <c r="H149" s="105" t="s">
        <v>263</v>
      </c>
    </row>
    <row r="150" spans="1:8" ht="22.5" customHeight="1">
      <c r="A150" s="38" t="s">
        <v>66</v>
      </c>
      <c r="B150" s="38">
        <v>147</v>
      </c>
      <c r="C150" s="67">
        <v>40528247</v>
      </c>
      <c r="D150" s="102">
        <v>40998</v>
      </c>
      <c r="E150" s="67" t="s">
        <v>149</v>
      </c>
      <c r="F150" s="103">
        <v>15</v>
      </c>
      <c r="G150" s="104">
        <v>466.1</v>
      </c>
      <c r="H150" s="105" t="s">
        <v>264</v>
      </c>
    </row>
    <row r="151" spans="1:8" ht="22.5" customHeight="1">
      <c r="A151" s="38" t="s">
        <v>66</v>
      </c>
      <c r="B151" s="38">
        <v>148</v>
      </c>
      <c r="C151" s="67">
        <v>40528370</v>
      </c>
      <c r="D151" s="102">
        <v>40990</v>
      </c>
      <c r="E151" s="67" t="s">
        <v>149</v>
      </c>
      <c r="F151" s="103">
        <v>14</v>
      </c>
      <c r="G151" s="104">
        <v>466.1</v>
      </c>
      <c r="H151" s="105" t="s">
        <v>247</v>
      </c>
    </row>
    <row r="152" spans="1:8" ht="22.5" customHeight="1">
      <c r="A152" s="38" t="s">
        <v>66</v>
      </c>
      <c r="B152" s="38">
        <v>149</v>
      </c>
      <c r="C152" s="67">
        <v>40528657</v>
      </c>
      <c r="D152" s="102">
        <v>40991</v>
      </c>
      <c r="E152" s="67" t="s">
        <v>149</v>
      </c>
      <c r="F152" s="103">
        <v>15</v>
      </c>
      <c r="G152" s="104">
        <v>466.1</v>
      </c>
      <c r="H152" s="105" t="s">
        <v>247</v>
      </c>
    </row>
    <row r="153" spans="1:8" ht="22.5" customHeight="1">
      <c r="A153" s="38" t="s">
        <v>66</v>
      </c>
      <c r="B153" s="38">
        <v>150</v>
      </c>
      <c r="C153" s="67">
        <v>40529192</v>
      </c>
      <c r="D153" s="102">
        <v>40997</v>
      </c>
      <c r="E153" s="67" t="s">
        <v>149</v>
      </c>
      <c r="F153" s="103">
        <v>15</v>
      </c>
      <c r="G153" s="104">
        <v>466.1</v>
      </c>
      <c r="H153" s="105" t="s">
        <v>265</v>
      </c>
    </row>
    <row r="154" spans="1:8" ht="22.5" customHeight="1">
      <c r="A154" s="38" t="s">
        <v>66</v>
      </c>
      <c r="B154" s="38">
        <v>151</v>
      </c>
      <c r="C154" s="67">
        <v>40533047</v>
      </c>
      <c r="D154" s="102">
        <v>40998</v>
      </c>
      <c r="E154" s="67" t="s">
        <v>149</v>
      </c>
      <c r="F154" s="103">
        <v>14</v>
      </c>
      <c r="G154" s="104">
        <v>466.1</v>
      </c>
      <c r="H154" s="105" t="s">
        <v>266</v>
      </c>
    </row>
    <row r="155" spans="1:8" ht="22.5" customHeight="1">
      <c r="A155" s="38" t="s">
        <v>66</v>
      </c>
      <c r="B155" s="38">
        <v>152</v>
      </c>
      <c r="C155" s="67">
        <v>40529581</v>
      </c>
      <c r="D155" s="102">
        <v>40998</v>
      </c>
      <c r="E155" s="67" t="s">
        <v>149</v>
      </c>
      <c r="F155" s="103">
        <v>15</v>
      </c>
      <c r="G155" s="104">
        <v>466.1</v>
      </c>
      <c r="H155" s="105" t="s">
        <v>251</v>
      </c>
    </row>
    <row r="156" spans="1:8" ht="22.5" customHeight="1">
      <c r="A156" s="38" t="s">
        <v>66</v>
      </c>
      <c r="B156" s="38">
        <v>153</v>
      </c>
      <c r="C156" s="67">
        <v>40530120</v>
      </c>
      <c r="D156" s="102">
        <v>40994</v>
      </c>
      <c r="E156" s="67" t="s">
        <v>149</v>
      </c>
      <c r="F156" s="106">
        <v>15</v>
      </c>
      <c r="G156" s="104">
        <v>466.1</v>
      </c>
      <c r="H156" s="105" t="s">
        <v>247</v>
      </c>
    </row>
    <row r="157" spans="1:8" ht="22.5" customHeight="1">
      <c r="A157" s="38" t="s">
        <v>66</v>
      </c>
      <c r="B157" s="38">
        <v>154</v>
      </c>
      <c r="C157" s="67">
        <v>40531054</v>
      </c>
      <c r="D157" s="102">
        <v>40996</v>
      </c>
      <c r="E157" s="67" t="s">
        <v>149</v>
      </c>
      <c r="F157" s="106">
        <v>8</v>
      </c>
      <c r="G157" s="104">
        <v>466.1</v>
      </c>
      <c r="H157" s="105" t="s">
        <v>267</v>
      </c>
    </row>
    <row r="158" spans="1:8" ht="22.5" customHeight="1">
      <c r="A158" s="38" t="s">
        <v>66</v>
      </c>
      <c r="B158" s="38">
        <v>155</v>
      </c>
      <c r="C158" s="67" t="s">
        <v>268</v>
      </c>
      <c r="D158" s="102">
        <v>40983</v>
      </c>
      <c r="E158" s="67" t="s">
        <v>149</v>
      </c>
      <c r="F158" s="103">
        <v>10</v>
      </c>
      <c r="G158" s="104">
        <v>466.1</v>
      </c>
      <c r="H158" s="105" t="s">
        <v>269</v>
      </c>
    </row>
    <row r="159" spans="1:8" ht="22.5" customHeight="1">
      <c r="A159" s="37" t="s">
        <v>21</v>
      </c>
      <c r="B159" s="38">
        <v>156</v>
      </c>
      <c r="C159" s="67">
        <v>40491215</v>
      </c>
      <c r="D159" s="102">
        <v>40994</v>
      </c>
      <c r="E159" s="67" t="s">
        <v>149</v>
      </c>
      <c r="F159" s="103">
        <v>75</v>
      </c>
      <c r="G159" s="104">
        <v>166301.2</v>
      </c>
      <c r="H159" s="105" t="s">
        <v>269</v>
      </c>
    </row>
    <row r="160" spans="1:8" ht="22.5" customHeight="1">
      <c r="A160" s="37" t="s">
        <v>21</v>
      </c>
      <c r="B160" s="38">
        <v>158</v>
      </c>
      <c r="C160" s="67" t="s">
        <v>270</v>
      </c>
      <c r="D160" s="102">
        <v>40990</v>
      </c>
      <c r="E160" s="67" t="s">
        <v>149</v>
      </c>
      <c r="F160" s="103">
        <v>8</v>
      </c>
      <c r="G160" s="104">
        <v>466.1</v>
      </c>
      <c r="H160" s="105" t="s">
        <v>271</v>
      </c>
    </row>
    <row r="161" spans="1:8" ht="22.5" customHeight="1">
      <c r="A161" s="37" t="s">
        <v>21</v>
      </c>
      <c r="B161" s="38">
        <v>159</v>
      </c>
      <c r="C161" s="67" t="s">
        <v>272</v>
      </c>
      <c r="D161" s="102">
        <v>40973</v>
      </c>
      <c r="E161" s="67" t="s">
        <v>149</v>
      </c>
      <c r="F161" s="103">
        <v>15</v>
      </c>
      <c r="G161" s="104">
        <v>466.1</v>
      </c>
      <c r="H161" s="105" t="s">
        <v>269</v>
      </c>
    </row>
    <row r="162" spans="1:8" ht="22.5" customHeight="1">
      <c r="A162" s="37" t="s">
        <v>21</v>
      </c>
      <c r="B162" s="38">
        <v>160</v>
      </c>
      <c r="C162" s="67" t="s">
        <v>273</v>
      </c>
      <c r="D162" s="102">
        <v>40990</v>
      </c>
      <c r="E162" s="67" t="s">
        <v>149</v>
      </c>
      <c r="F162" s="103">
        <v>15</v>
      </c>
      <c r="G162" s="104">
        <v>466.1</v>
      </c>
      <c r="H162" s="105" t="s">
        <v>274</v>
      </c>
    </row>
    <row r="163" spans="1:8" ht="22.5" customHeight="1">
      <c r="A163" s="37" t="s">
        <v>21</v>
      </c>
      <c r="B163" s="38">
        <v>161</v>
      </c>
      <c r="C163" s="69" t="s">
        <v>275</v>
      </c>
      <c r="D163" s="39">
        <v>40982</v>
      </c>
      <c r="E163" s="67" t="s">
        <v>149</v>
      </c>
      <c r="F163" s="68">
        <v>15</v>
      </c>
      <c r="G163" s="70">
        <v>466.1</v>
      </c>
      <c r="H163" s="66" t="s">
        <v>271</v>
      </c>
    </row>
    <row r="164" spans="1:8" ht="22.5" customHeight="1">
      <c r="A164" s="37" t="s">
        <v>21</v>
      </c>
      <c r="B164" s="38">
        <v>162</v>
      </c>
      <c r="C164" s="69" t="s">
        <v>276</v>
      </c>
      <c r="D164" s="39">
        <v>40969</v>
      </c>
      <c r="E164" s="67" t="s">
        <v>149</v>
      </c>
      <c r="F164" s="68">
        <v>8</v>
      </c>
      <c r="G164" s="70">
        <v>466.1</v>
      </c>
      <c r="H164" s="66" t="s">
        <v>277</v>
      </c>
    </row>
    <row r="165" spans="1:8" ht="22.5" customHeight="1">
      <c r="A165" s="37" t="s">
        <v>21</v>
      </c>
      <c r="B165" s="38">
        <v>163</v>
      </c>
      <c r="C165" s="69" t="s">
        <v>278</v>
      </c>
      <c r="D165" s="39">
        <v>40973</v>
      </c>
      <c r="E165" s="67" t="s">
        <v>149</v>
      </c>
      <c r="F165" s="68">
        <v>5</v>
      </c>
      <c r="G165" s="70">
        <v>466.1</v>
      </c>
      <c r="H165" s="66" t="s">
        <v>279</v>
      </c>
    </row>
    <row r="166" spans="1:8" ht="22.5" customHeight="1">
      <c r="A166" s="37" t="s">
        <v>21</v>
      </c>
      <c r="B166" s="38">
        <v>164</v>
      </c>
      <c r="C166" s="69" t="s">
        <v>280</v>
      </c>
      <c r="D166" s="39">
        <v>40996</v>
      </c>
      <c r="E166" s="67" t="s">
        <v>149</v>
      </c>
      <c r="F166" s="68">
        <v>8</v>
      </c>
      <c r="G166" s="70">
        <v>466.1</v>
      </c>
      <c r="H166" s="66" t="s">
        <v>269</v>
      </c>
    </row>
    <row r="167" spans="1:8" ht="22.5" customHeight="1">
      <c r="A167" s="37" t="s">
        <v>21</v>
      </c>
      <c r="B167" s="38">
        <v>165</v>
      </c>
      <c r="C167" s="69" t="s">
        <v>281</v>
      </c>
      <c r="D167" s="39">
        <v>40970</v>
      </c>
      <c r="E167" s="67" t="s">
        <v>149</v>
      </c>
      <c r="F167" s="68">
        <v>7</v>
      </c>
      <c r="G167" s="70">
        <v>466.1</v>
      </c>
      <c r="H167" s="66" t="s">
        <v>282</v>
      </c>
    </row>
    <row r="168" spans="1:8" ht="22.5" customHeight="1">
      <c r="A168" s="37" t="s">
        <v>21</v>
      </c>
      <c r="B168" s="38">
        <v>166</v>
      </c>
      <c r="C168" s="69">
        <v>40507100</v>
      </c>
      <c r="D168" s="39">
        <v>40973</v>
      </c>
      <c r="E168" s="67" t="s">
        <v>149</v>
      </c>
      <c r="F168" s="68">
        <v>35</v>
      </c>
      <c r="G168" s="70">
        <v>380677.99</v>
      </c>
      <c r="H168" s="66" t="s">
        <v>274</v>
      </c>
    </row>
    <row r="169" spans="1:8" ht="22.5" customHeight="1">
      <c r="A169" s="37" t="s">
        <v>21</v>
      </c>
      <c r="B169" s="38">
        <v>167</v>
      </c>
      <c r="C169" s="69" t="s">
        <v>283</v>
      </c>
      <c r="D169" s="39">
        <v>40969</v>
      </c>
      <c r="E169" s="67" t="s">
        <v>149</v>
      </c>
      <c r="F169" s="68">
        <v>15</v>
      </c>
      <c r="G169" s="70">
        <v>466.1</v>
      </c>
      <c r="H169" s="66" t="s">
        <v>284</v>
      </c>
    </row>
    <row r="170" spans="1:8" ht="22.5" customHeight="1">
      <c r="A170" s="37" t="s">
        <v>21</v>
      </c>
      <c r="B170" s="38">
        <v>169</v>
      </c>
      <c r="C170" s="67" t="s">
        <v>285</v>
      </c>
      <c r="D170" s="102">
        <v>40979</v>
      </c>
      <c r="E170" s="67" t="s">
        <v>149</v>
      </c>
      <c r="F170" s="103">
        <v>15</v>
      </c>
      <c r="G170" s="104">
        <v>466.1</v>
      </c>
      <c r="H170" s="105" t="s">
        <v>286</v>
      </c>
    </row>
    <row r="171" spans="1:8" ht="22.5" customHeight="1">
      <c r="A171" s="37" t="s">
        <v>21</v>
      </c>
      <c r="B171" s="38">
        <v>170</v>
      </c>
      <c r="C171" s="67" t="s">
        <v>287</v>
      </c>
      <c r="D171" s="102">
        <v>40979</v>
      </c>
      <c r="E171" s="67" t="s">
        <v>149</v>
      </c>
      <c r="F171" s="103">
        <v>15</v>
      </c>
      <c r="G171" s="104">
        <v>466.1</v>
      </c>
      <c r="H171" s="105" t="s">
        <v>274</v>
      </c>
    </row>
    <row r="172" spans="1:8" ht="22.5" customHeight="1">
      <c r="A172" s="37" t="s">
        <v>21</v>
      </c>
      <c r="B172" s="38">
        <v>171</v>
      </c>
      <c r="C172" s="67">
        <v>40526084</v>
      </c>
      <c r="D172" s="102">
        <v>40995</v>
      </c>
      <c r="E172" s="67" t="s">
        <v>121</v>
      </c>
      <c r="F172" s="103">
        <v>35.2</v>
      </c>
      <c r="G172" s="104">
        <v>4224</v>
      </c>
      <c r="H172" s="109" t="s">
        <v>274</v>
      </c>
    </row>
    <row r="173" spans="1:8" ht="22.5" customHeight="1">
      <c r="A173" s="37" t="s">
        <v>21</v>
      </c>
      <c r="B173" s="38">
        <v>172</v>
      </c>
      <c r="C173" s="67" t="s">
        <v>288</v>
      </c>
      <c r="D173" s="102">
        <v>40970</v>
      </c>
      <c r="E173" s="67" t="s">
        <v>149</v>
      </c>
      <c r="F173" s="103">
        <v>8</v>
      </c>
      <c r="G173" s="104">
        <v>466.1</v>
      </c>
      <c r="H173" s="105" t="s">
        <v>279</v>
      </c>
    </row>
    <row r="174" spans="1:8" ht="22.5" customHeight="1">
      <c r="A174" s="37" t="s">
        <v>21</v>
      </c>
      <c r="B174" s="38">
        <v>173</v>
      </c>
      <c r="C174" s="67" t="s">
        <v>289</v>
      </c>
      <c r="D174" s="102">
        <v>40973</v>
      </c>
      <c r="E174" s="67" t="s">
        <v>149</v>
      </c>
      <c r="F174" s="103">
        <v>8</v>
      </c>
      <c r="G174" s="104">
        <v>466.1</v>
      </c>
      <c r="H174" s="105" t="s">
        <v>271</v>
      </c>
    </row>
    <row r="175" spans="1:8" ht="22.5" customHeight="1">
      <c r="A175" s="37" t="s">
        <v>21</v>
      </c>
      <c r="B175" s="38">
        <v>174</v>
      </c>
      <c r="C175" s="67" t="s">
        <v>290</v>
      </c>
      <c r="D175" s="102">
        <v>40969</v>
      </c>
      <c r="E175" s="67" t="s">
        <v>149</v>
      </c>
      <c r="F175" s="103">
        <v>8</v>
      </c>
      <c r="G175" s="104">
        <v>466.1</v>
      </c>
      <c r="H175" s="105" t="s">
        <v>271</v>
      </c>
    </row>
    <row r="176" spans="1:8" ht="22.5" customHeight="1">
      <c r="A176" s="37" t="s">
        <v>21</v>
      </c>
      <c r="B176" s="38">
        <v>175</v>
      </c>
      <c r="C176" s="67" t="s">
        <v>291</v>
      </c>
      <c r="D176" s="102">
        <v>40979</v>
      </c>
      <c r="E176" s="67" t="s">
        <v>149</v>
      </c>
      <c r="F176" s="103">
        <v>5</v>
      </c>
      <c r="G176" s="104">
        <v>466.1</v>
      </c>
      <c r="H176" s="105" t="s">
        <v>292</v>
      </c>
    </row>
    <row r="177" spans="1:8" ht="22.5" customHeight="1">
      <c r="A177" s="37" t="s">
        <v>21</v>
      </c>
      <c r="B177" s="38">
        <v>176</v>
      </c>
      <c r="C177" s="67" t="s">
        <v>293</v>
      </c>
      <c r="D177" s="102">
        <v>40974</v>
      </c>
      <c r="E177" s="67" t="s">
        <v>149</v>
      </c>
      <c r="F177" s="103">
        <v>10</v>
      </c>
      <c r="G177" s="104">
        <v>466.1</v>
      </c>
      <c r="H177" s="105" t="s">
        <v>279</v>
      </c>
    </row>
    <row r="178" spans="1:8" ht="22.5" customHeight="1">
      <c r="A178" s="37" t="s">
        <v>21</v>
      </c>
      <c r="B178" s="38">
        <v>177</v>
      </c>
      <c r="C178" s="67" t="s">
        <v>294</v>
      </c>
      <c r="D178" s="102">
        <v>40975</v>
      </c>
      <c r="E178" s="67" t="s">
        <v>149</v>
      </c>
      <c r="F178" s="103">
        <v>5</v>
      </c>
      <c r="G178" s="104">
        <v>466.1</v>
      </c>
      <c r="H178" s="105" t="s">
        <v>274</v>
      </c>
    </row>
    <row r="179" spans="1:8" ht="22.5" customHeight="1">
      <c r="A179" s="37" t="s">
        <v>21</v>
      </c>
      <c r="B179" s="38">
        <v>178</v>
      </c>
      <c r="C179" s="67" t="s">
        <v>295</v>
      </c>
      <c r="D179" s="102">
        <v>40973</v>
      </c>
      <c r="E179" s="67" t="s">
        <v>149</v>
      </c>
      <c r="F179" s="103">
        <v>10</v>
      </c>
      <c r="G179" s="104">
        <v>466.1</v>
      </c>
      <c r="H179" s="105" t="s">
        <v>286</v>
      </c>
    </row>
    <row r="180" spans="1:8" ht="22.5" customHeight="1">
      <c r="A180" s="37" t="s">
        <v>21</v>
      </c>
      <c r="B180" s="38">
        <v>179</v>
      </c>
      <c r="C180" s="67" t="s">
        <v>296</v>
      </c>
      <c r="D180" s="102">
        <v>40981</v>
      </c>
      <c r="E180" s="67" t="s">
        <v>149</v>
      </c>
      <c r="F180" s="103">
        <v>8</v>
      </c>
      <c r="G180" s="104">
        <v>466.1</v>
      </c>
      <c r="H180" s="105" t="s">
        <v>279</v>
      </c>
    </row>
    <row r="181" spans="1:8" ht="22.5" customHeight="1">
      <c r="A181" s="37" t="s">
        <v>21</v>
      </c>
      <c r="B181" s="38">
        <v>180</v>
      </c>
      <c r="C181" s="67" t="s">
        <v>297</v>
      </c>
      <c r="D181" s="102">
        <v>40983</v>
      </c>
      <c r="E181" s="67" t="s">
        <v>149</v>
      </c>
      <c r="F181" s="103">
        <v>8</v>
      </c>
      <c r="G181" s="104">
        <v>466.1</v>
      </c>
      <c r="H181" s="105" t="s">
        <v>271</v>
      </c>
    </row>
    <row r="182" spans="1:8" ht="22.5" customHeight="1">
      <c r="A182" s="37" t="s">
        <v>21</v>
      </c>
      <c r="B182" s="38">
        <v>181</v>
      </c>
      <c r="C182" s="67" t="s">
        <v>298</v>
      </c>
      <c r="D182" s="102">
        <v>40990</v>
      </c>
      <c r="E182" s="67" t="s">
        <v>149</v>
      </c>
      <c r="F182" s="103">
        <v>14</v>
      </c>
      <c r="G182" s="104">
        <v>466.1</v>
      </c>
      <c r="H182" s="105" t="s">
        <v>299</v>
      </c>
    </row>
    <row r="183" spans="1:8" ht="22.5" customHeight="1">
      <c r="A183" s="37" t="s">
        <v>21</v>
      </c>
      <c r="B183" s="38">
        <v>182</v>
      </c>
      <c r="C183" s="67" t="s">
        <v>300</v>
      </c>
      <c r="D183" s="102">
        <v>40990</v>
      </c>
      <c r="E183" s="67" t="s">
        <v>149</v>
      </c>
      <c r="F183" s="103">
        <v>14</v>
      </c>
      <c r="G183" s="104">
        <v>466.1</v>
      </c>
      <c r="H183" s="105" t="s">
        <v>299</v>
      </c>
    </row>
    <row r="184" spans="1:8" ht="22.5" customHeight="1">
      <c r="A184" s="37" t="s">
        <v>21</v>
      </c>
      <c r="B184" s="38">
        <v>183</v>
      </c>
      <c r="C184" s="67" t="s">
        <v>301</v>
      </c>
      <c r="D184" s="102">
        <v>40990</v>
      </c>
      <c r="E184" s="67" t="s">
        <v>149</v>
      </c>
      <c r="F184" s="103">
        <v>8</v>
      </c>
      <c r="G184" s="104">
        <v>466.1</v>
      </c>
      <c r="H184" s="105" t="s">
        <v>279</v>
      </c>
    </row>
    <row r="185" spans="1:8" ht="22.5" customHeight="1">
      <c r="A185" s="37" t="s">
        <v>21</v>
      </c>
      <c r="B185" s="38">
        <v>184</v>
      </c>
      <c r="C185" s="67" t="s">
        <v>302</v>
      </c>
      <c r="D185" s="102">
        <v>40973</v>
      </c>
      <c r="E185" s="67" t="s">
        <v>149</v>
      </c>
      <c r="F185" s="103">
        <v>5</v>
      </c>
      <c r="G185" s="104">
        <v>466.1</v>
      </c>
      <c r="H185" s="105" t="s">
        <v>279</v>
      </c>
    </row>
    <row r="186" spans="1:8" ht="22.5" customHeight="1">
      <c r="A186" s="37" t="s">
        <v>21</v>
      </c>
      <c r="B186" s="38">
        <v>185</v>
      </c>
      <c r="C186" s="67" t="s">
        <v>303</v>
      </c>
      <c r="D186" s="102">
        <v>40981</v>
      </c>
      <c r="E186" s="67" t="s">
        <v>149</v>
      </c>
      <c r="F186" s="103">
        <v>15</v>
      </c>
      <c r="G186" s="104">
        <v>466.1</v>
      </c>
      <c r="H186" s="105" t="s">
        <v>277</v>
      </c>
    </row>
    <row r="187" spans="1:8" s="62" customFormat="1" ht="22.5" customHeight="1">
      <c r="A187" s="37" t="s">
        <v>21</v>
      </c>
      <c r="B187" s="38">
        <v>186</v>
      </c>
      <c r="C187" s="67" t="s">
        <v>304</v>
      </c>
      <c r="D187" s="102">
        <v>40983</v>
      </c>
      <c r="E187" s="67" t="s">
        <v>149</v>
      </c>
      <c r="F187" s="103">
        <v>8</v>
      </c>
      <c r="G187" s="104">
        <v>466.1</v>
      </c>
      <c r="H187" s="105" t="s">
        <v>305</v>
      </c>
    </row>
    <row r="188" spans="1:8" ht="22.5" customHeight="1">
      <c r="A188" s="37" t="s">
        <v>21</v>
      </c>
      <c r="B188" s="38">
        <v>187</v>
      </c>
      <c r="C188" s="67" t="s">
        <v>306</v>
      </c>
      <c r="D188" s="102">
        <v>40980</v>
      </c>
      <c r="E188" s="67" t="s">
        <v>149</v>
      </c>
      <c r="F188" s="103">
        <v>15</v>
      </c>
      <c r="G188" s="104">
        <v>466.1</v>
      </c>
      <c r="H188" s="105" t="s">
        <v>269</v>
      </c>
    </row>
    <row r="189" spans="1:8" ht="22.5" customHeight="1">
      <c r="A189" s="37" t="s">
        <v>21</v>
      </c>
      <c r="B189" s="38">
        <v>188</v>
      </c>
      <c r="C189" s="67" t="s">
        <v>307</v>
      </c>
      <c r="D189" s="102">
        <v>40980</v>
      </c>
      <c r="E189" s="67" t="s">
        <v>149</v>
      </c>
      <c r="F189" s="103">
        <v>15</v>
      </c>
      <c r="G189" s="104">
        <v>466.1</v>
      </c>
      <c r="H189" s="105" t="s">
        <v>308</v>
      </c>
    </row>
    <row r="190" spans="1:8" ht="22.5" customHeight="1">
      <c r="A190" s="37" t="s">
        <v>21</v>
      </c>
      <c r="B190" s="38">
        <v>189</v>
      </c>
      <c r="C190" s="67" t="s">
        <v>309</v>
      </c>
      <c r="D190" s="102">
        <v>40980</v>
      </c>
      <c r="E190" s="67" t="s">
        <v>149</v>
      </c>
      <c r="F190" s="103">
        <v>15</v>
      </c>
      <c r="G190" s="104">
        <v>466.1</v>
      </c>
      <c r="H190" s="105" t="s">
        <v>308</v>
      </c>
    </row>
    <row r="191" spans="1:8" ht="22.5" customHeight="1">
      <c r="A191" s="37" t="s">
        <v>21</v>
      </c>
      <c r="B191" s="38">
        <v>190</v>
      </c>
      <c r="C191" s="67" t="s">
        <v>310</v>
      </c>
      <c r="D191" s="102">
        <v>40980</v>
      </c>
      <c r="E191" s="67" t="s">
        <v>149</v>
      </c>
      <c r="F191" s="103">
        <v>15</v>
      </c>
      <c r="G191" s="104">
        <v>466.1</v>
      </c>
      <c r="H191" s="105" t="s">
        <v>308</v>
      </c>
    </row>
    <row r="192" spans="1:8" ht="22.5" customHeight="1">
      <c r="A192" s="37" t="s">
        <v>21</v>
      </c>
      <c r="B192" s="38">
        <v>191</v>
      </c>
      <c r="C192" s="67" t="s">
        <v>311</v>
      </c>
      <c r="D192" s="102">
        <v>40980</v>
      </c>
      <c r="E192" s="67" t="s">
        <v>149</v>
      </c>
      <c r="F192" s="103">
        <v>15</v>
      </c>
      <c r="G192" s="104">
        <v>466.1</v>
      </c>
      <c r="H192" s="105" t="s">
        <v>308</v>
      </c>
    </row>
    <row r="193" spans="1:8" ht="22.5" customHeight="1">
      <c r="A193" s="37" t="s">
        <v>21</v>
      </c>
      <c r="B193" s="38">
        <v>192</v>
      </c>
      <c r="C193" s="67" t="s">
        <v>312</v>
      </c>
      <c r="D193" s="102">
        <v>40969</v>
      </c>
      <c r="E193" s="67" t="s">
        <v>149</v>
      </c>
      <c r="F193" s="103">
        <v>15</v>
      </c>
      <c r="G193" s="104">
        <v>466.1</v>
      </c>
      <c r="H193" s="105" t="s">
        <v>299</v>
      </c>
    </row>
    <row r="194" spans="1:8" ht="22.5" customHeight="1">
      <c r="A194" s="37" t="s">
        <v>21</v>
      </c>
      <c r="B194" s="38">
        <v>193</v>
      </c>
      <c r="C194" s="67" t="s">
        <v>313</v>
      </c>
      <c r="D194" s="102">
        <v>40980</v>
      </c>
      <c r="E194" s="67" t="s">
        <v>149</v>
      </c>
      <c r="F194" s="103">
        <v>15</v>
      </c>
      <c r="G194" s="104">
        <v>466.1</v>
      </c>
      <c r="H194" s="105" t="s">
        <v>308</v>
      </c>
    </row>
    <row r="195" spans="1:8" ht="22.5" customHeight="1">
      <c r="A195" s="37" t="s">
        <v>21</v>
      </c>
      <c r="B195" s="38">
        <v>194</v>
      </c>
      <c r="C195" s="67" t="s">
        <v>314</v>
      </c>
      <c r="D195" s="102">
        <v>40969</v>
      </c>
      <c r="E195" s="67" t="s">
        <v>149</v>
      </c>
      <c r="F195" s="103">
        <v>15</v>
      </c>
      <c r="G195" s="104">
        <v>466.1</v>
      </c>
      <c r="H195" s="105" t="s">
        <v>299</v>
      </c>
    </row>
    <row r="196" spans="1:8" ht="22.5" customHeight="1">
      <c r="A196" s="37" t="s">
        <v>21</v>
      </c>
      <c r="B196" s="38">
        <v>195</v>
      </c>
      <c r="C196" s="67" t="s">
        <v>315</v>
      </c>
      <c r="D196" s="102">
        <v>40969</v>
      </c>
      <c r="E196" s="67" t="s">
        <v>149</v>
      </c>
      <c r="F196" s="103">
        <v>15</v>
      </c>
      <c r="G196" s="104">
        <v>466.1</v>
      </c>
      <c r="H196" s="105" t="s">
        <v>299</v>
      </c>
    </row>
    <row r="197" spans="1:8" ht="22.5" customHeight="1">
      <c r="A197" s="37" t="s">
        <v>21</v>
      </c>
      <c r="B197" s="38">
        <v>196</v>
      </c>
      <c r="C197" s="67" t="s">
        <v>316</v>
      </c>
      <c r="D197" s="102">
        <v>40974</v>
      </c>
      <c r="E197" s="67" t="s">
        <v>149</v>
      </c>
      <c r="F197" s="103">
        <v>5</v>
      </c>
      <c r="G197" s="104">
        <v>466.1</v>
      </c>
      <c r="H197" s="105" t="s">
        <v>274</v>
      </c>
    </row>
    <row r="198" spans="1:8" ht="22.5" customHeight="1">
      <c r="A198" s="37" t="s">
        <v>21</v>
      </c>
      <c r="B198" s="38">
        <v>197</v>
      </c>
      <c r="C198" s="67" t="s">
        <v>317</v>
      </c>
      <c r="D198" s="102">
        <v>40982</v>
      </c>
      <c r="E198" s="67" t="s">
        <v>149</v>
      </c>
      <c r="F198" s="103">
        <v>15</v>
      </c>
      <c r="G198" s="104">
        <v>466.1</v>
      </c>
      <c r="H198" s="105" t="s">
        <v>269</v>
      </c>
    </row>
    <row r="199" spans="1:8" ht="22.5" customHeight="1">
      <c r="A199" s="37" t="s">
        <v>21</v>
      </c>
      <c r="B199" s="38">
        <v>198</v>
      </c>
      <c r="C199" s="67" t="s">
        <v>318</v>
      </c>
      <c r="D199" s="102">
        <v>40983</v>
      </c>
      <c r="E199" s="67" t="s">
        <v>149</v>
      </c>
      <c r="F199" s="103">
        <v>5</v>
      </c>
      <c r="G199" s="104">
        <v>466.1</v>
      </c>
      <c r="H199" s="105" t="s">
        <v>308</v>
      </c>
    </row>
    <row r="200" spans="1:8" ht="22.5" customHeight="1">
      <c r="A200" s="37" t="s">
        <v>21</v>
      </c>
      <c r="B200" s="38">
        <v>199</v>
      </c>
      <c r="C200" s="67">
        <v>40522859</v>
      </c>
      <c r="D200" s="102">
        <v>40997</v>
      </c>
      <c r="E200" s="67" t="s">
        <v>121</v>
      </c>
      <c r="F200" s="103">
        <v>40</v>
      </c>
      <c r="G200" s="104">
        <v>4800</v>
      </c>
      <c r="H200" s="109" t="s">
        <v>277</v>
      </c>
    </row>
    <row r="201" spans="1:8" ht="22.5" customHeight="1">
      <c r="A201" s="37" t="s">
        <v>21</v>
      </c>
      <c r="B201" s="38">
        <v>200</v>
      </c>
      <c r="C201" s="67" t="s">
        <v>319</v>
      </c>
      <c r="D201" s="102">
        <v>40995</v>
      </c>
      <c r="E201" s="67" t="s">
        <v>149</v>
      </c>
      <c r="F201" s="103">
        <v>8</v>
      </c>
      <c r="G201" s="104">
        <v>466.1</v>
      </c>
      <c r="H201" s="105" t="s">
        <v>320</v>
      </c>
    </row>
    <row r="202" spans="1:8" ht="22.5" customHeight="1">
      <c r="A202" s="37" t="s">
        <v>21</v>
      </c>
      <c r="B202" s="38">
        <v>201</v>
      </c>
      <c r="C202" s="69" t="s">
        <v>321</v>
      </c>
      <c r="D202" s="39">
        <v>40983</v>
      </c>
      <c r="E202" s="67" t="s">
        <v>149</v>
      </c>
      <c r="F202" s="68">
        <v>8</v>
      </c>
      <c r="G202" s="70">
        <v>466.1</v>
      </c>
      <c r="H202" s="66" t="s">
        <v>279</v>
      </c>
    </row>
    <row r="203" spans="1:8" ht="22.5" customHeight="1">
      <c r="A203" s="37" t="s">
        <v>21</v>
      </c>
      <c r="B203" s="38">
        <v>202</v>
      </c>
      <c r="C203" s="69" t="s">
        <v>322</v>
      </c>
      <c r="D203" s="39">
        <v>40983</v>
      </c>
      <c r="E203" s="67" t="s">
        <v>149</v>
      </c>
      <c r="F203" s="68">
        <v>8</v>
      </c>
      <c r="G203" s="70">
        <v>466.1</v>
      </c>
      <c r="H203" s="66" t="s">
        <v>274</v>
      </c>
    </row>
    <row r="204" spans="1:8" ht="22.5" customHeight="1">
      <c r="A204" s="37" t="s">
        <v>21</v>
      </c>
      <c r="B204" s="38">
        <v>203</v>
      </c>
      <c r="C204" s="69" t="s">
        <v>323</v>
      </c>
      <c r="D204" s="39">
        <v>40983</v>
      </c>
      <c r="E204" s="67" t="s">
        <v>149</v>
      </c>
      <c r="F204" s="68">
        <v>8</v>
      </c>
      <c r="G204" s="70">
        <v>466.1</v>
      </c>
      <c r="H204" s="66" t="s">
        <v>279</v>
      </c>
    </row>
    <row r="205" spans="1:8" ht="22.5" customHeight="1">
      <c r="A205" s="37" t="s">
        <v>21</v>
      </c>
      <c r="B205" s="38">
        <v>204</v>
      </c>
      <c r="C205" s="69" t="s">
        <v>324</v>
      </c>
      <c r="D205" s="39">
        <v>40982</v>
      </c>
      <c r="E205" s="67" t="s">
        <v>149</v>
      </c>
      <c r="F205" s="68">
        <v>15</v>
      </c>
      <c r="G205" s="70">
        <v>466.1</v>
      </c>
      <c r="H205" s="66" t="s">
        <v>269</v>
      </c>
    </row>
    <row r="206" spans="1:8" ht="22.5" customHeight="1">
      <c r="A206" s="37" t="s">
        <v>21</v>
      </c>
      <c r="B206" s="38">
        <v>205</v>
      </c>
      <c r="C206" s="69" t="s">
        <v>325</v>
      </c>
      <c r="D206" s="39">
        <v>40982</v>
      </c>
      <c r="E206" s="67" t="s">
        <v>149</v>
      </c>
      <c r="F206" s="68">
        <v>8</v>
      </c>
      <c r="G206" s="70">
        <v>466.1</v>
      </c>
      <c r="H206" s="66" t="s">
        <v>274</v>
      </c>
    </row>
    <row r="207" spans="1:8" ht="22.5" customHeight="1">
      <c r="A207" s="37" t="s">
        <v>21</v>
      </c>
      <c r="B207" s="38">
        <v>206</v>
      </c>
      <c r="C207" s="69" t="s">
        <v>326</v>
      </c>
      <c r="D207" s="39">
        <v>40990</v>
      </c>
      <c r="E207" s="67" t="s">
        <v>149</v>
      </c>
      <c r="F207" s="68">
        <v>5</v>
      </c>
      <c r="G207" s="70">
        <v>466.1</v>
      </c>
      <c r="H207" s="66" t="s">
        <v>279</v>
      </c>
    </row>
    <row r="208" spans="1:8" ht="22.5" customHeight="1">
      <c r="A208" s="37" t="s">
        <v>21</v>
      </c>
      <c r="B208" s="38">
        <v>207</v>
      </c>
      <c r="C208" s="69" t="s">
        <v>327</v>
      </c>
      <c r="D208" s="39">
        <v>40982</v>
      </c>
      <c r="E208" s="67" t="s">
        <v>149</v>
      </c>
      <c r="F208" s="68">
        <v>10</v>
      </c>
      <c r="G208" s="70">
        <v>466.1</v>
      </c>
      <c r="H208" s="66" t="s">
        <v>271</v>
      </c>
    </row>
    <row r="209" spans="1:8" ht="22.5" customHeight="1">
      <c r="A209" s="37" t="s">
        <v>21</v>
      </c>
      <c r="B209" s="38">
        <v>208</v>
      </c>
      <c r="C209" s="69" t="s">
        <v>328</v>
      </c>
      <c r="D209" s="39">
        <v>40980</v>
      </c>
      <c r="E209" s="67" t="s">
        <v>149</v>
      </c>
      <c r="F209" s="68">
        <v>8</v>
      </c>
      <c r="G209" s="70">
        <v>466.1</v>
      </c>
      <c r="H209" s="66" t="s">
        <v>279</v>
      </c>
    </row>
    <row r="210" spans="1:8" ht="22.5" customHeight="1">
      <c r="A210" s="37" t="s">
        <v>21</v>
      </c>
      <c r="B210" s="38">
        <v>209</v>
      </c>
      <c r="C210" s="69" t="s">
        <v>329</v>
      </c>
      <c r="D210" s="39">
        <v>40988</v>
      </c>
      <c r="E210" s="67" t="s">
        <v>149</v>
      </c>
      <c r="F210" s="68">
        <v>15</v>
      </c>
      <c r="G210" s="70">
        <v>466.1</v>
      </c>
      <c r="H210" s="66" t="s">
        <v>330</v>
      </c>
    </row>
    <row r="211" spans="1:8" ht="22.5" customHeight="1">
      <c r="A211" s="37" t="s">
        <v>21</v>
      </c>
      <c r="B211" s="38">
        <v>210</v>
      </c>
      <c r="C211" s="69" t="s">
        <v>331</v>
      </c>
      <c r="D211" s="39">
        <v>40989</v>
      </c>
      <c r="E211" s="67" t="s">
        <v>149</v>
      </c>
      <c r="F211" s="68">
        <v>8</v>
      </c>
      <c r="G211" s="70">
        <v>466.1</v>
      </c>
      <c r="H211" s="66" t="s">
        <v>271</v>
      </c>
    </row>
    <row r="212" spans="1:8" ht="22.5" customHeight="1">
      <c r="A212" s="37" t="s">
        <v>21</v>
      </c>
      <c r="B212" s="38">
        <v>211</v>
      </c>
      <c r="C212" s="69" t="s">
        <v>332</v>
      </c>
      <c r="D212" s="39">
        <v>40984</v>
      </c>
      <c r="E212" s="67" t="s">
        <v>149</v>
      </c>
      <c r="F212" s="68">
        <v>15</v>
      </c>
      <c r="G212" s="70">
        <v>466.1</v>
      </c>
      <c r="H212" s="66" t="s">
        <v>269</v>
      </c>
    </row>
    <row r="213" spans="1:8" ht="22.5" customHeight="1">
      <c r="A213" s="37" t="s">
        <v>21</v>
      </c>
      <c r="B213" s="38">
        <v>212</v>
      </c>
      <c r="C213" s="69" t="s">
        <v>333</v>
      </c>
      <c r="D213" s="39">
        <v>40981</v>
      </c>
      <c r="E213" s="67" t="s">
        <v>149</v>
      </c>
      <c r="F213" s="68">
        <v>15</v>
      </c>
      <c r="G213" s="70">
        <v>466.1</v>
      </c>
      <c r="H213" s="66" t="s">
        <v>269</v>
      </c>
    </row>
    <row r="214" spans="1:8" ht="22.5" customHeight="1">
      <c r="A214" s="37" t="s">
        <v>21</v>
      </c>
      <c r="B214" s="38">
        <v>213</v>
      </c>
      <c r="C214" s="69" t="s">
        <v>334</v>
      </c>
      <c r="D214" s="39">
        <v>40979</v>
      </c>
      <c r="E214" s="67" t="s">
        <v>149</v>
      </c>
      <c r="F214" s="68">
        <v>10</v>
      </c>
      <c r="G214" s="70">
        <v>466.1</v>
      </c>
      <c r="H214" s="66" t="s">
        <v>269</v>
      </c>
    </row>
    <row r="215" spans="1:8" ht="22.5" customHeight="1">
      <c r="A215" s="37" t="s">
        <v>21</v>
      </c>
      <c r="B215" s="38">
        <v>214</v>
      </c>
      <c r="C215" s="69" t="s">
        <v>335</v>
      </c>
      <c r="D215" s="39">
        <v>40991</v>
      </c>
      <c r="E215" s="67" t="s">
        <v>149</v>
      </c>
      <c r="F215" s="68">
        <v>8</v>
      </c>
      <c r="G215" s="70">
        <v>466.1</v>
      </c>
      <c r="H215" s="66" t="s">
        <v>269</v>
      </c>
    </row>
    <row r="216" spans="1:8" ht="22.5" customHeight="1">
      <c r="A216" s="37" t="s">
        <v>21</v>
      </c>
      <c r="B216" s="38">
        <v>215</v>
      </c>
      <c r="C216" s="69" t="s">
        <v>336</v>
      </c>
      <c r="D216" s="39">
        <v>40980</v>
      </c>
      <c r="E216" s="67" t="s">
        <v>149</v>
      </c>
      <c r="F216" s="68">
        <v>5</v>
      </c>
      <c r="G216" s="70">
        <v>466.1</v>
      </c>
      <c r="H216" s="66" t="s">
        <v>279</v>
      </c>
    </row>
    <row r="217" spans="1:8" ht="22.5" customHeight="1">
      <c r="A217" s="37" t="s">
        <v>21</v>
      </c>
      <c r="B217" s="38">
        <v>216</v>
      </c>
      <c r="C217" s="69" t="s">
        <v>337</v>
      </c>
      <c r="D217" s="39">
        <v>40990</v>
      </c>
      <c r="E217" s="67" t="s">
        <v>149</v>
      </c>
      <c r="F217" s="68">
        <v>7</v>
      </c>
      <c r="G217" s="70">
        <v>466.1</v>
      </c>
      <c r="H217" s="66" t="s">
        <v>279</v>
      </c>
    </row>
    <row r="218" spans="1:8" ht="22.5" customHeight="1">
      <c r="A218" s="37" t="s">
        <v>21</v>
      </c>
      <c r="B218" s="38">
        <v>217</v>
      </c>
      <c r="C218" s="69" t="s">
        <v>338</v>
      </c>
      <c r="D218" s="39">
        <v>40990</v>
      </c>
      <c r="E218" s="67" t="s">
        <v>149</v>
      </c>
      <c r="F218" s="68">
        <v>8</v>
      </c>
      <c r="G218" s="70">
        <v>466.1</v>
      </c>
      <c r="H218" s="66" t="s">
        <v>271</v>
      </c>
    </row>
    <row r="219" spans="1:8" ht="22.5" customHeight="1">
      <c r="A219" s="37" t="s">
        <v>21</v>
      </c>
      <c r="B219" s="38">
        <v>218</v>
      </c>
      <c r="C219" s="69" t="s">
        <v>339</v>
      </c>
      <c r="D219" s="39">
        <v>40989</v>
      </c>
      <c r="E219" s="67" t="s">
        <v>149</v>
      </c>
      <c r="F219" s="68">
        <v>5</v>
      </c>
      <c r="G219" s="70">
        <v>466.1</v>
      </c>
      <c r="H219" s="66" t="s">
        <v>277</v>
      </c>
    </row>
    <row r="220" spans="1:8" ht="22.5" customHeight="1">
      <c r="A220" s="37" t="s">
        <v>21</v>
      </c>
      <c r="B220" s="38">
        <v>219</v>
      </c>
      <c r="C220" s="69">
        <v>40514345</v>
      </c>
      <c r="D220" s="39">
        <v>40980</v>
      </c>
      <c r="E220" s="67" t="s">
        <v>149</v>
      </c>
      <c r="F220" s="68">
        <v>7</v>
      </c>
      <c r="G220" s="70">
        <v>466.1</v>
      </c>
      <c r="H220" s="66" t="s">
        <v>282</v>
      </c>
    </row>
    <row r="221" spans="1:8" ht="22.5" customHeight="1">
      <c r="A221" s="37" t="s">
        <v>21</v>
      </c>
      <c r="B221" s="38">
        <v>220</v>
      </c>
      <c r="C221" s="69" t="s">
        <v>340</v>
      </c>
      <c r="D221" s="39">
        <v>40997</v>
      </c>
      <c r="E221" s="67" t="s">
        <v>149</v>
      </c>
      <c r="F221" s="68">
        <v>15</v>
      </c>
      <c r="G221" s="70">
        <v>466.1</v>
      </c>
      <c r="H221" s="66" t="s">
        <v>269</v>
      </c>
    </row>
    <row r="222" spans="1:8" ht="22.5" customHeight="1">
      <c r="A222" s="37" t="s">
        <v>21</v>
      </c>
      <c r="B222" s="38">
        <v>221</v>
      </c>
      <c r="C222" s="69" t="s">
        <v>341</v>
      </c>
      <c r="D222" s="39">
        <v>40987</v>
      </c>
      <c r="E222" s="67" t="s">
        <v>149</v>
      </c>
      <c r="F222" s="68">
        <v>8</v>
      </c>
      <c r="G222" s="70">
        <v>466.1</v>
      </c>
      <c r="H222" s="66" t="s">
        <v>279</v>
      </c>
    </row>
    <row r="223" spans="1:8" ht="22.5" customHeight="1">
      <c r="A223" s="37" t="s">
        <v>21</v>
      </c>
      <c r="B223" s="38">
        <v>222</v>
      </c>
      <c r="C223" s="69" t="s">
        <v>342</v>
      </c>
      <c r="D223" s="39">
        <v>40997</v>
      </c>
      <c r="E223" s="67" t="s">
        <v>149</v>
      </c>
      <c r="F223" s="68">
        <v>15</v>
      </c>
      <c r="G223" s="70">
        <v>466.1</v>
      </c>
      <c r="H223" s="66" t="s">
        <v>269</v>
      </c>
    </row>
    <row r="224" spans="1:8" ht="22.5" customHeight="1">
      <c r="A224" s="37" t="s">
        <v>21</v>
      </c>
      <c r="B224" s="38">
        <v>223</v>
      </c>
      <c r="C224" s="69" t="s">
        <v>343</v>
      </c>
      <c r="D224" s="39">
        <v>40987</v>
      </c>
      <c r="E224" s="67" t="s">
        <v>149</v>
      </c>
      <c r="F224" s="68">
        <v>15</v>
      </c>
      <c r="G224" s="70">
        <v>466.1</v>
      </c>
      <c r="H224" s="66" t="s">
        <v>344</v>
      </c>
    </row>
    <row r="225" spans="1:8" ht="22.5" customHeight="1">
      <c r="A225" s="37" t="s">
        <v>21</v>
      </c>
      <c r="B225" s="38">
        <v>224</v>
      </c>
      <c r="C225" s="69" t="s">
        <v>345</v>
      </c>
      <c r="D225" s="39">
        <v>40994</v>
      </c>
      <c r="E225" s="67" t="s">
        <v>149</v>
      </c>
      <c r="F225" s="68">
        <v>15</v>
      </c>
      <c r="G225" s="70">
        <v>466.1</v>
      </c>
      <c r="H225" s="66" t="s">
        <v>346</v>
      </c>
    </row>
    <row r="226" spans="1:8" ht="22.5" customHeight="1">
      <c r="A226" s="37" t="s">
        <v>21</v>
      </c>
      <c r="B226" s="38">
        <v>225</v>
      </c>
      <c r="C226" s="69" t="s">
        <v>347</v>
      </c>
      <c r="D226" s="39">
        <v>40989</v>
      </c>
      <c r="E226" s="67" t="s">
        <v>149</v>
      </c>
      <c r="F226" s="68">
        <v>15</v>
      </c>
      <c r="G226" s="70">
        <v>466.1</v>
      </c>
      <c r="H226" s="66" t="s">
        <v>279</v>
      </c>
    </row>
    <row r="227" spans="1:8" ht="22.5" customHeight="1">
      <c r="A227" s="37" t="s">
        <v>21</v>
      </c>
      <c r="B227" s="38">
        <v>226</v>
      </c>
      <c r="C227" s="69" t="s">
        <v>348</v>
      </c>
      <c r="D227" s="39">
        <v>40989</v>
      </c>
      <c r="E227" s="67" t="s">
        <v>149</v>
      </c>
      <c r="F227" s="68">
        <v>15</v>
      </c>
      <c r="G227" s="70">
        <v>466.1</v>
      </c>
      <c r="H227" s="66" t="s">
        <v>274</v>
      </c>
    </row>
    <row r="228" spans="1:8" ht="22.5" customHeight="1">
      <c r="A228" s="37" t="s">
        <v>21</v>
      </c>
      <c r="B228" s="38">
        <v>227</v>
      </c>
      <c r="C228" s="69" t="s">
        <v>349</v>
      </c>
      <c r="D228" s="39">
        <v>40995</v>
      </c>
      <c r="E228" s="67" t="s">
        <v>149</v>
      </c>
      <c r="F228" s="68">
        <v>15</v>
      </c>
      <c r="G228" s="70">
        <v>466.1</v>
      </c>
      <c r="H228" s="66" t="s">
        <v>279</v>
      </c>
    </row>
    <row r="229" spans="1:8" s="62" customFormat="1" ht="22.5" customHeight="1">
      <c r="A229" s="37" t="s">
        <v>21</v>
      </c>
      <c r="B229" s="38">
        <v>228</v>
      </c>
      <c r="C229" s="69" t="s">
        <v>350</v>
      </c>
      <c r="D229" s="39">
        <v>40997</v>
      </c>
      <c r="E229" s="67" t="s">
        <v>149</v>
      </c>
      <c r="F229" s="68">
        <v>5</v>
      </c>
      <c r="G229" s="70">
        <v>466.1</v>
      </c>
      <c r="H229" s="66" t="s">
        <v>308</v>
      </c>
    </row>
    <row r="230" spans="1:8" ht="22.5" customHeight="1">
      <c r="A230" s="37" t="s">
        <v>21</v>
      </c>
      <c r="B230" s="38">
        <v>230</v>
      </c>
      <c r="C230" s="69" t="s">
        <v>351</v>
      </c>
      <c r="D230" s="39">
        <v>40995</v>
      </c>
      <c r="E230" s="67" t="s">
        <v>149</v>
      </c>
      <c r="F230" s="68">
        <v>5</v>
      </c>
      <c r="G230" s="70">
        <v>466.1</v>
      </c>
      <c r="H230" s="66" t="s">
        <v>320</v>
      </c>
    </row>
    <row r="231" spans="1:8" ht="22.5" customHeight="1">
      <c r="A231" s="37" t="s">
        <v>21</v>
      </c>
      <c r="B231" s="38">
        <v>231</v>
      </c>
      <c r="C231" s="69">
        <v>40521296</v>
      </c>
      <c r="D231" s="39">
        <v>40982</v>
      </c>
      <c r="E231" s="67" t="s">
        <v>121</v>
      </c>
      <c r="F231" s="68">
        <v>90</v>
      </c>
      <c r="G231" s="70">
        <v>10800</v>
      </c>
      <c r="H231" s="108" t="s">
        <v>277</v>
      </c>
    </row>
    <row r="232" spans="1:8" ht="22.5" customHeight="1">
      <c r="A232" s="37" t="s">
        <v>21</v>
      </c>
      <c r="B232" s="38">
        <v>232</v>
      </c>
      <c r="C232" s="69" t="s">
        <v>352</v>
      </c>
      <c r="D232" s="39">
        <v>40995</v>
      </c>
      <c r="E232" s="67" t="s">
        <v>149</v>
      </c>
      <c r="F232" s="68">
        <v>7</v>
      </c>
      <c r="G232" s="70">
        <v>466.1</v>
      </c>
      <c r="H232" s="66" t="s">
        <v>344</v>
      </c>
    </row>
    <row r="233" spans="1:8" ht="22.5" customHeight="1">
      <c r="A233" s="37" t="s">
        <v>21</v>
      </c>
      <c r="B233" s="38">
        <v>233</v>
      </c>
      <c r="C233" s="69" t="s">
        <v>353</v>
      </c>
      <c r="D233" s="39">
        <v>40990</v>
      </c>
      <c r="E233" s="67" t="s">
        <v>149</v>
      </c>
      <c r="F233" s="68">
        <v>8</v>
      </c>
      <c r="G233" s="70">
        <v>466.1</v>
      </c>
      <c r="H233" s="66" t="s">
        <v>320</v>
      </c>
    </row>
    <row r="234" spans="1:8" ht="22.5" customHeight="1">
      <c r="A234" s="37" t="s">
        <v>21</v>
      </c>
      <c r="B234" s="38">
        <v>234</v>
      </c>
      <c r="C234" s="69" t="s">
        <v>354</v>
      </c>
      <c r="D234" s="39">
        <v>40987</v>
      </c>
      <c r="E234" s="67" t="s">
        <v>149</v>
      </c>
      <c r="F234" s="68">
        <v>15</v>
      </c>
      <c r="G234" s="70">
        <v>466.1</v>
      </c>
      <c r="H234" s="66" t="s">
        <v>344</v>
      </c>
    </row>
    <row r="235" spans="1:8" ht="22.5" customHeight="1">
      <c r="A235" s="37" t="s">
        <v>21</v>
      </c>
      <c r="B235" s="38">
        <v>235</v>
      </c>
      <c r="C235" s="69" t="s">
        <v>355</v>
      </c>
      <c r="D235" s="39">
        <v>40990</v>
      </c>
      <c r="E235" s="67" t="s">
        <v>149</v>
      </c>
      <c r="F235" s="68">
        <v>15</v>
      </c>
      <c r="G235" s="70">
        <v>466.1</v>
      </c>
      <c r="H235" s="66" t="s">
        <v>320</v>
      </c>
    </row>
    <row r="236" spans="1:8" ht="22.5" customHeight="1">
      <c r="A236" s="37" t="s">
        <v>21</v>
      </c>
      <c r="B236" s="38">
        <v>236</v>
      </c>
      <c r="C236" s="69" t="s">
        <v>356</v>
      </c>
      <c r="D236" s="39">
        <v>40988</v>
      </c>
      <c r="E236" s="67" t="s">
        <v>149</v>
      </c>
      <c r="F236" s="68">
        <v>7</v>
      </c>
      <c r="G236" s="70">
        <v>466.1</v>
      </c>
      <c r="H236" s="66" t="s">
        <v>282</v>
      </c>
    </row>
    <row r="237" spans="1:8" ht="22.5" customHeight="1">
      <c r="A237" s="37" t="s">
        <v>21</v>
      </c>
      <c r="B237" s="38">
        <v>237</v>
      </c>
      <c r="C237" s="69" t="s">
        <v>357</v>
      </c>
      <c r="D237" s="39">
        <v>40987</v>
      </c>
      <c r="E237" s="67" t="s">
        <v>149</v>
      </c>
      <c r="F237" s="68">
        <v>5</v>
      </c>
      <c r="G237" s="70">
        <v>466.1</v>
      </c>
      <c r="H237" s="66" t="s">
        <v>269</v>
      </c>
    </row>
    <row r="238" spans="1:8" ht="22.5" customHeight="1">
      <c r="A238" s="37" t="s">
        <v>21</v>
      </c>
      <c r="B238" s="38">
        <v>238</v>
      </c>
      <c r="C238" s="69" t="s">
        <v>358</v>
      </c>
      <c r="D238" s="39">
        <v>40991</v>
      </c>
      <c r="E238" s="67" t="s">
        <v>149</v>
      </c>
      <c r="F238" s="68">
        <v>8</v>
      </c>
      <c r="G238" s="70">
        <v>466.1</v>
      </c>
      <c r="H238" s="66" t="s">
        <v>320</v>
      </c>
    </row>
    <row r="239" spans="1:8" ht="22.5" customHeight="1">
      <c r="A239" s="37" t="s">
        <v>21</v>
      </c>
      <c r="B239" s="38">
        <v>239</v>
      </c>
      <c r="C239" s="69" t="s">
        <v>359</v>
      </c>
      <c r="D239" s="39">
        <v>40998</v>
      </c>
      <c r="E239" s="67" t="s">
        <v>149</v>
      </c>
      <c r="F239" s="68">
        <v>5</v>
      </c>
      <c r="G239" s="70">
        <v>466.1</v>
      </c>
      <c r="H239" s="66" t="s">
        <v>320</v>
      </c>
    </row>
    <row r="240" spans="1:8" ht="22.5" customHeight="1">
      <c r="A240" s="37" t="s">
        <v>21</v>
      </c>
      <c r="B240" s="38">
        <v>240</v>
      </c>
      <c r="C240" s="69" t="s">
        <v>360</v>
      </c>
      <c r="D240" s="39">
        <v>40997</v>
      </c>
      <c r="E240" s="67" t="s">
        <v>149</v>
      </c>
      <c r="F240" s="68">
        <v>5</v>
      </c>
      <c r="G240" s="70">
        <v>466.1</v>
      </c>
      <c r="H240" s="66" t="s">
        <v>308</v>
      </c>
    </row>
    <row r="241" spans="1:8" ht="22.5" customHeight="1">
      <c r="A241" s="37" t="s">
        <v>21</v>
      </c>
      <c r="B241" s="38">
        <v>241</v>
      </c>
      <c r="C241" s="69" t="s">
        <v>361</v>
      </c>
      <c r="D241" s="39">
        <v>40997</v>
      </c>
      <c r="E241" s="67" t="s">
        <v>149</v>
      </c>
      <c r="F241" s="68">
        <v>5</v>
      </c>
      <c r="G241" s="70">
        <v>466.1</v>
      </c>
      <c r="H241" s="66" t="s">
        <v>284</v>
      </c>
    </row>
    <row r="242" spans="1:8" ht="22.5" customHeight="1">
      <c r="A242" s="37" t="s">
        <v>21</v>
      </c>
      <c r="B242" s="38">
        <v>242</v>
      </c>
      <c r="C242" s="69" t="s">
        <v>362</v>
      </c>
      <c r="D242" s="39">
        <v>40987</v>
      </c>
      <c r="E242" s="67" t="s">
        <v>149</v>
      </c>
      <c r="F242" s="68">
        <v>10</v>
      </c>
      <c r="G242" s="70">
        <v>466.1</v>
      </c>
      <c r="H242" s="66" t="s">
        <v>128</v>
      </c>
    </row>
    <row r="243" spans="1:8" ht="22.5" customHeight="1">
      <c r="A243" s="37" t="s">
        <v>21</v>
      </c>
      <c r="B243" s="38">
        <v>243</v>
      </c>
      <c r="C243" s="69" t="s">
        <v>363</v>
      </c>
      <c r="D243" s="39">
        <v>40991</v>
      </c>
      <c r="E243" s="67" t="s">
        <v>149</v>
      </c>
      <c r="F243" s="68">
        <v>62</v>
      </c>
      <c r="G243" s="70">
        <v>453266.92</v>
      </c>
      <c r="H243" s="66" t="s">
        <v>67</v>
      </c>
    </row>
    <row r="244" spans="1:8" ht="22.5" customHeight="1">
      <c r="A244" s="37" t="s">
        <v>21</v>
      </c>
      <c r="B244" s="38">
        <v>244</v>
      </c>
      <c r="C244" s="69" t="s">
        <v>364</v>
      </c>
      <c r="D244" s="39">
        <v>40974</v>
      </c>
      <c r="E244" s="67" t="s">
        <v>149</v>
      </c>
      <c r="F244" s="68">
        <v>10</v>
      </c>
      <c r="G244" s="70">
        <v>466.1</v>
      </c>
      <c r="H244" s="66" t="s">
        <v>89</v>
      </c>
    </row>
    <row r="245" spans="1:8" ht="22.5" customHeight="1">
      <c r="A245" s="37" t="s">
        <v>21</v>
      </c>
      <c r="B245" s="38">
        <v>245</v>
      </c>
      <c r="C245" s="69" t="s">
        <v>365</v>
      </c>
      <c r="D245" s="39">
        <v>40973</v>
      </c>
      <c r="E245" s="67" t="s">
        <v>149</v>
      </c>
      <c r="F245" s="68">
        <v>15</v>
      </c>
      <c r="G245" s="70">
        <v>466.1</v>
      </c>
      <c r="H245" s="66" t="s">
        <v>366</v>
      </c>
    </row>
    <row r="246" spans="1:8" ht="22.5" customHeight="1">
      <c r="A246" s="37" t="s">
        <v>21</v>
      </c>
      <c r="B246" s="38">
        <v>246</v>
      </c>
      <c r="C246" s="69" t="s">
        <v>367</v>
      </c>
      <c r="D246" s="39">
        <v>40970</v>
      </c>
      <c r="E246" s="67" t="s">
        <v>149</v>
      </c>
      <c r="F246" s="68">
        <v>10</v>
      </c>
      <c r="G246" s="70">
        <v>466.1</v>
      </c>
      <c r="H246" s="66" t="s">
        <v>64</v>
      </c>
    </row>
    <row r="247" spans="1:8" ht="22.5" customHeight="1">
      <c r="A247" s="37" t="s">
        <v>21</v>
      </c>
      <c r="B247" s="38">
        <v>247</v>
      </c>
      <c r="C247" s="69" t="s">
        <v>368</v>
      </c>
      <c r="D247" s="39">
        <v>40970</v>
      </c>
      <c r="E247" s="67" t="s">
        <v>149</v>
      </c>
      <c r="F247" s="68">
        <v>10</v>
      </c>
      <c r="G247" s="70">
        <v>466.1</v>
      </c>
      <c r="H247" s="66" t="s">
        <v>64</v>
      </c>
    </row>
    <row r="248" spans="1:8" ht="22.5" customHeight="1">
      <c r="A248" s="37" t="s">
        <v>21</v>
      </c>
      <c r="B248" s="38">
        <v>248</v>
      </c>
      <c r="C248" s="69" t="s">
        <v>369</v>
      </c>
      <c r="D248" s="39">
        <v>40973</v>
      </c>
      <c r="E248" s="67" t="s">
        <v>149</v>
      </c>
      <c r="F248" s="68">
        <v>13.6</v>
      </c>
      <c r="G248" s="70">
        <v>466.1</v>
      </c>
      <c r="H248" s="66" t="s">
        <v>46</v>
      </c>
    </row>
    <row r="249" spans="1:8" ht="22.5" customHeight="1">
      <c r="A249" s="37" t="s">
        <v>21</v>
      </c>
      <c r="B249" s="38">
        <v>249</v>
      </c>
      <c r="C249" s="69" t="s">
        <v>370</v>
      </c>
      <c r="D249" s="39">
        <v>40973</v>
      </c>
      <c r="E249" s="67" t="s">
        <v>149</v>
      </c>
      <c r="F249" s="68">
        <v>8</v>
      </c>
      <c r="G249" s="70">
        <v>466.1</v>
      </c>
      <c r="H249" s="66" t="s">
        <v>67</v>
      </c>
    </row>
    <row r="250" spans="1:8" ht="22.5" customHeight="1">
      <c r="A250" s="37" t="s">
        <v>21</v>
      </c>
      <c r="B250" s="38">
        <v>250</v>
      </c>
      <c r="C250" s="69" t="s">
        <v>371</v>
      </c>
      <c r="D250" s="39">
        <v>40988</v>
      </c>
      <c r="E250" s="67" t="s">
        <v>149</v>
      </c>
      <c r="F250" s="68">
        <v>3</v>
      </c>
      <c r="G250" s="70">
        <v>466.1</v>
      </c>
      <c r="H250" s="66" t="s">
        <v>94</v>
      </c>
    </row>
    <row r="251" spans="1:8" ht="22.5" customHeight="1">
      <c r="A251" s="37" t="s">
        <v>21</v>
      </c>
      <c r="B251" s="38">
        <v>251</v>
      </c>
      <c r="C251" s="69" t="s">
        <v>372</v>
      </c>
      <c r="D251" s="39">
        <v>40984</v>
      </c>
      <c r="E251" s="67" t="s">
        <v>149</v>
      </c>
      <c r="F251" s="68">
        <v>13</v>
      </c>
      <c r="G251" s="70">
        <v>466.1</v>
      </c>
      <c r="H251" s="66" t="s">
        <v>135</v>
      </c>
    </row>
    <row r="252" spans="1:8" ht="22.5" customHeight="1">
      <c r="A252" s="37" t="s">
        <v>21</v>
      </c>
      <c r="B252" s="38">
        <v>252</v>
      </c>
      <c r="C252" s="69" t="s">
        <v>373</v>
      </c>
      <c r="D252" s="39">
        <v>40980</v>
      </c>
      <c r="E252" s="67" t="s">
        <v>149</v>
      </c>
      <c r="F252" s="68">
        <v>15</v>
      </c>
      <c r="G252" s="70">
        <v>466.1</v>
      </c>
      <c r="H252" s="66" t="s">
        <v>92</v>
      </c>
    </row>
    <row r="253" spans="1:8" ht="22.5" customHeight="1">
      <c r="A253" s="37" t="s">
        <v>21</v>
      </c>
      <c r="B253" s="38">
        <v>253</v>
      </c>
      <c r="C253" s="69" t="s">
        <v>374</v>
      </c>
      <c r="D253" s="39">
        <v>40997</v>
      </c>
      <c r="E253" s="107" t="s">
        <v>149</v>
      </c>
      <c r="F253" s="68">
        <v>10</v>
      </c>
      <c r="G253" s="70">
        <v>466.1</v>
      </c>
      <c r="H253" s="66" t="s">
        <v>131</v>
      </c>
    </row>
    <row r="254" spans="1:8" ht="22.5" customHeight="1">
      <c r="A254" s="37" t="s">
        <v>21</v>
      </c>
      <c r="B254" s="38">
        <v>254</v>
      </c>
      <c r="C254" s="69" t="s">
        <v>375</v>
      </c>
      <c r="D254" s="39">
        <v>40989</v>
      </c>
      <c r="E254" s="67" t="s">
        <v>149</v>
      </c>
      <c r="F254" s="68">
        <v>6</v>
      </c>
      <c r="G254" s="70">
        <v>466.1</v>
      </c>
      <c r="H254" s="66" t="s">
        <v>129</v>
      </c>
    </row>
    <row r="255" spans="1:8" ht="22.5" customHeight="1">
      <c r="A255" s="37" t="s">
        <v>21</v>
      </c>
      <c r="B255" s="38">
        <v>255</v>
      </c>
      <c r="C255" s="69" t="s">
        <v>376</v>
      </c>
      <c r="D255" s="39">
        <v>40996</v>
      </c>
      <c r="E255" s="67" t="s">
        <v>149</v>
      </c>
      <c r="F255" s="68">
        <v>15</v>
      </c>
      <c r="G255" s="70">
        <v>466.1</v>
      </c>
      <c r="H255" s="66" t="s">
        <v>40</v>
      </c>
    </row>
    <row r="256" spans="1:8" ht="22.5" customHeight="1">
      <c r="A256" s="37" t="s">
        <v>21</v>
      </c>
      <c r="B256" s="38">
        <v>256</v>
      </c>
      <c r="C256" s="69" t="s">
        <v>377</v>
      </c>
      <c r="D256" s="39">
        <v>40970</v>
      </c>
      <c r="E256" s="67" t="s">
        <v>149</v>
      </c>
      <c r="F256" s="68">
        <v>8</v>
      </c>
      <c r="G256" s="70">
        <v>466.1</v>
      </c>
      <c r="H256" s="66" t="s">
        <v>56</v>
      </c>
    </row>
    <row r="257" spans="1:8" ht="22.5" customHeight="1">
      <c r="A257" s="37" t="s">
        <v>21</v>
      </c>
      <c r="B257" s="38">
        <v>257</v>
      </c>
      <c r="C257" s="69" t="s">
        <v>378</v>
      </c>
      <c r="D257" s="39">
        <v>40980</v>
      </c>
      <c r="E257" s="67" t="s">
        <v>149</v>
      </c>
      <c r="F257" s="68">
        <v>55</v>
      </c>
      <c r="G257" s="70">
        <v>6600</v>
      </c>
      <c r="H257" s="66" t="s">
        <v>47</v>
      </c>
    </row>
    <row r="258" spans="1:8" ht="22.5" customHeight="1">
      <c r="A258" s="37" t="s">
        <v>21</v>
      </c>
      <c r="B258" s="38">
        <v>258</v>
      </c>
      <c r="C258" s="69" t="s">
        <v>379</v>
      </c>
      <c r="D258" s="39">
        <v>40974</v>
      </c>
      <c r="E258" s="67" t="s">
        <v>149</v>
      </c>
      <c r="F258" s="68">
        <v>12</v>
      </c>
      <c r="G258" s="70">
        <v>466.1</v>
      </c>
      <c r="H258" s="66" t="s">
        <v>57</v>
      </c>
    </row>
    <row r="259" spans="1:8" ht="22.5" customHeight="1">
      <c r="A259" s="37" t="s">
        <v>21</v>
      </c>
      <c r="B259" s="38">
        <v>259</v>
      </c>
      <c r="C259" s="69" t="s">
        <v>380</v>
      </c>
      <c r="D259" s="39">
        <v>40969</v>
      </c>
      <c r="E259" s="67" t="s">
        <v>149</v>
      </c>
      <c r="F259" s="68">
        <v>6</v>
      </c>
      <c r="G259" s="70">
        <v>466.1</v>
      </c>
      <c r="H259" s="66" t="s">
        <v>100</v>
      </c>
    </row>
    <row r="260" spans="1:8" s="62" customFormat="1" ht="22.5" customHeight="1">
      <c r="A260" s="37" t="s">
        <v>21</v>
      </c>
      <c r="B260" s="38">
        <v>260</v>
      </c>
      <c r="C260" s="69" t="s">
        <v>381</v>
      </c>
      <c r="D260" s="39">
        <v>40983</v>
      </c>
      <c r="E260" s="67" t="s">
        <v>149</v>
      </c>
      <c r="F260" s="68">
        <v>5</v>
      </c>
      <c r="G260" s="70">
        <v>466.1</v>
      </c>
      <c r="H260" s="66" t="s">
        <v>382</v>
      </c>
    </row>
    <row r="261" spans="1:8" s="62" customFormat="1" ht="22.5" customHeight="1">
      <c r="A261" s="37" t="s">
        <v>21</v>
      </c>
      <c r="B261" s="38">
        <v>261</v>
      </c>
      <c r="C261" s="69" t="s">
        <v>383</v>
      </c>
      <c r="D261" s="39">
        <v>40974</v>
      </c>
      <c r="E261" s="67" t="s">
        <v>149</v>
      </c>
      <c r="F261" s="68">
        <v>14.9</v>
      </c>
      <c r="G261" s="70">
        <v>466.1</v>
      </c>
      <c r="H261" s="66" t="s">
        <v>57</v>
      </c>
    </row>
    <row r="262" spans="1:8" s="62" customFormat="1" ht="22.5" customHeight="1">
      <c r="A262" s="37" t="s">
        <v>21</v>
      </c>
      <c r="B262" s="38">
        <v>262</v>
      </c>
      <c r="C262" s="69" t="s">
        <v>384</v>
      </c>
      <c r="D262" s="39">
        <v>40979</v>
      </c>
      <c r="E262" s="67" t="s">
        <v>149</v>
      </c>
      <c r="F262" s="68">
        <v>3</v>
      </c>
      <c r="G262" s="70">
        <v>466.1</v>
      </c>
      <c r="H262" s="66" t="s">
        <v>73</v>
      </c>
    </row>
    <row r="263" spans="1:8" s="62" customFormat="1" ht="22.5" customHeight="1">
      <c r="A263" s="37" t="s">
        <v>21</v>
      </c>
      <c r="B263" s="38">
        <v>263</v>
      </c>
      <c r="C263" s="69" t="s">
        <v>385</v>
      </c>
      <c r="D263" s="39">
        <v>40979</v>
      </c>
      <c r="E263" s="67" t="s">
        <v>149</v>
      </c>
      <c r="F263" s="68">
        <v>5</v>
      </c>
      <c r="G263" s="70">
        <v>466.1</v>
      </c>
      <c r="H263" s="66" t="s">
        <v>73</v>
      </c>
    </row>
    <row r="264" spans="1:8" s="62" customFormat="1" ht="22.5" customHeight="1">
      <c r="A264" s="37" t="s">
        <v>21</v>
      </c>
      <c r="B264" s="38">
        <v>264</v>
      </c>
      <c r="C264" s="69" t="s">
        <v>386</v>
      </c>
      <c r="D264" s="39">
        <v>40979</v>
      </c>
      <c r="E264" s="67" t="s">
        <v>149</v>
      </c>
      <c r="F264" s="68">
        <v>3</v>
      </c>
      <c r="G264" s="70">
        <v>466.1</v>
      </c>
      <c r="H264" s="66" t="s">
        <v>73</v>
      </c>
    </row>
    <row r="265" spans="1:8" s="62" customFormat="1" ht="22.5" customHeight="1">
      <c r="A265" s="37" t="s">
        <v>21</v>
      </c>
      <c r="B265" s="38">
        <v>265</v>
      </c>
      <c r="C265" s="69" t="s">
        <v>387</v>
      </c>
      <c r="D265" s="39">
        <v>40998</v>
      </c>
      <c r="E265" s="67" t="s">
        <v>121</v>
      </c>
      <c r="F265" s="68">
        <v>20</v>
      </c>
      <c r="G265" s="70">
        <v>7600</v>
      </c>
      <c r="H265" s="108" t="s">
        <v>57</v>
      </c>
    </row>
    <row r="266" spans="1:8" s="62" customFormat="1" ht="22.5" customHeight="1">
      <c r="A266" s="37" t="s">
        <v>21</v>
      </c>
      <c r="B266" s="38">
        <v>266</v>
      </c>
      <c r="C266" s="69" t="s">
        <v>388</v>
      </c>
      <c r="D266" s="39">
        <v>40974</v>
      </c>
      <c r="E266" s="67" t="s">
        <v>149</v>
      </c>
      <c r="F266" s="68">
        <v>14</v>
      </c>
      <c r="G266" s="70">
        <v>466.1</v>
      </c>
      <c r="H266" s="66" t="s">
        <v>75</v>
      </c>
    </row>
    <row r="267" spans="1:8" s="62" customFormat="1" ht="22.5" customHeight="1">
      <c r="A267" s="37" t="s">
        <v>21</v>
      </c>
      <c r="B267" s="38">
        <v>267</v>
      </c>
      <c r="C267" s="69" t="s">
        <v>389</v>
      </c>
      <c r="D267" s="39">
        <v>40984</v>
      </c>
      <c r="E267" s="67" t="s">
        <v>149</v>
      </c>
      <c r="F267" s="68">
        <v>14.9</v>
      </c>
      <c r="G267" s="70">
        <v>466.1</v>
      </c>
      <c r="H267" s="66" t="s">
        <v>76</v>
      </c>
    </row>
    <row r="268" spans="1:8" s="62" customFormat="1" ht="22.5" customHeight="1">
      <c r="A268" s="37" t="s">
        <v>21</v>
      </c>
      <c r="B268" s="38">
        <v>268</v>
      </c>
      <c r="C268" s="69" t="s">
        <v>390</v>
      </c>
      <c r="D268" s="39">
        <v>40975</v>
      </c>
      <c r="E268" s="67" t="s">
        <v>149</v>
      </c>
      <c r="F268" s="68">
        <v>14</v>
      </c>
      <c r="G268" s="70">
        <v>466.1</v>
      </c>
      <c r="H268" s="66" t="s">
        <v>91</v>
      </c>
    </row>
    <row r="269" spans="1:8" ht="22.5" customHeight="1">
      <c r="A269" s="37" t="s">
        <v>21</v>
      </c>
      <c r="B269" s="38">
        <v>269</v>
      </c>
      <c r="C269" s="69" t="s">
        <v>391</v>
      </c>
      <c r="D269" s="39">
        <v>40983</v>
      </c>
      <c r="E269" s="67" t="s">
        <v>149</v>
      </c>
      <c r="F269" s="68">
        <v>10</v>
      </c>
      <c r="G269" s="70">
        <v>466.1</v>
      </c>
      <c r="H269" s="66" t="s">
        <v>57</v>
      </c>
    </row>
    <row r="270" spans="1:8" ht="22.5" customHeight="1">
      <c r="A270" s="37" t="s">
        <v>21</v>
      </c>
      <c r="B270" s="38">
        <v>270</v>
      </c>
      <c r="C270" s="69" t="s">
        <v>392</v>
      </c>
      <c r="D270" s="39">
        <v>40974</v>
      </c>
      <c r="E270" s="67" t="s">
        <v>149</v>
      </c>
      <c r="F270" s="68">
        <v>10</v>
      </c>
      <c r="G270" s="70">
        <v>466.1</v>
      </c>
      <c r="H270" s="66" t="s">
        <v>108</v>
      </c>
    </row>
    <row r="271" spans="1:8" ht="22.5" customHeight="1">
      <c r="A271" s="37" t="s">
        <v>21</v>
      </c>
      <c r="B271" s="38">
        <v>271</v>
      </c>
      <c r="C271" s="69" t="s">
        <v>393</v>
      </c>
      <c r="D271" s="39">
        <v>40989</v>
      </c>
      <c r="E271" s="67" t="s">
        <v>149</v>
      </c>
      <c r="F271" s="68">
        <v>10</v>
      </c>
      <c r="G271" s="70">
        <v>466.1</v>
      </c>
      <c r="H271" s="66" t="s">
        <v>394</v>
      </c>
    </row>
    <row r="272" spans="1:8" ht="22.5" customHeight="1">
      <c r="A272" s="37" t="s">
        <v>21</v>
      </c>
      <c r="B272" s="38">
        <v>272</v>
      </c>
      <c r="C272" s="69" t="s">
        <v>395</v>
      </c>
      <c r="D272" s="39">
        <v>40983</v>
      </c>
      <c r="E272" s="67" t="s">
        <v>149</v>
      </c>
      <c r="F272" s="68">
        <v>3</v>
      </c>
      <c r="G272" s="70">
        <v>466.1</v>
      </c>
      <c r="H272" s="66" t="s">
        <v>47</v>
      </c>
    </row>
    <row r="273" spans="1:8" ht="22.5" customHeight="1">
      <c r="A273" s="37" t="s">
        <v>21</v>
      </c>
      <c r="B273" s="38">
        <v>273</v>
      </c>
      <c r="C273" s="69" t="s">
        <v>396</v>
      </c>
      <c r="D273" s="39">
        <v>40982</v>
      </c>
      <c r="E273" s="67" t="s">
        <v>149</v>
      </c>
      <c r="F273" s="68">
        <v>5</v>
      </c>
      <c r="G273" s="70">
        <v>466.1</v>
      </c>
      <c r="H273" s="66" t="s">
        <v>74</v>
      </c>
    </row>
    <row r="274" spans="1:8" ht="22.5" customHeight="1">
      <c r="A274" s="37" t="s">
        <v>21</v>
      </c>
      <c r="B274" s="38">
        <v>274</v>
      </c>
      <c r="C274" s="69" t="s">
        <v>397</v>
      </c>
      <c r="D274" s="39">
        <v>40989</v>
      </c>
      <c r="E274" s="67" t="s">
        <v>149</v>
      </c>
      <c r="F274" s="68">
        <v>5</v>
      </c>
      <c r="G274" s="70">
        <v>466.1</v>
      </c>
      <c r="H274" s="66" t="s">
        <v>109</v>
      </c>
    </row>
    <row r="275" spans="1:8" s="62" customFormat="1" ht="22.5" customHeight="1">
      <c r="A275" s="37" t="s">
        <v>21</v>
      </c>
      <c r="B275" s="38">
        <v>275</v>
      </c>
      <c r="C275" s="69" t="s">
        <v>398</v>
      </c>
      <c r="D275" s="39">
        <v>40989</v>
      </c>
      <c r="E275" s="67" t="s">
        <v>149</v>
      </c>
      <c r="F275" s="68">
        <v>5</v>
      </c>
      <c r="G275" s="70">
        <v>466.1</v>
      </c>
      <c r="H275" s="66" t="s">
        <v>399</v>
      </c>
    </row>
    <row r="276" spans="1:8" s="62" customFormat="1" ht="22.5" customHeight="1">
      <c r="A276" s="37" t="s">
        <v>21</v>
      </c>
      <c r="B276" s="38">
        <v>276</v>
      </c>
      <c r="C276" s="69" t="s">
        <v>400</v>
      </c>
      <c r="D276" s="39">
        <v>40989</v>
      </c>
      <c r="E276" s="67" t="s">
        <v>149</v>
      </c>
      <c r="F276" s="68">
        <v>5</v>
      </c>
      <c r="G276" s="70">
        <v>466.1</v>
      </c>
      <c r="H276" s="66" t="s">
        <v>51</v>
      </c>
    </row>
    <row r="278" ht="15.75">
      <c r="F278" s="110"/>
    </row>
  </sheetData>
  <sheetProtection/>
  <conditionalFormatting sqref="C111:C129">
    <cfRule type="duplicateValues" priority="7" dxfId="9">
      <formula>AND(COUNTIF($C$111:$C$129,C111)&gt;1,NOT(ISBLANK(C111)))</formula>
    </cfRule>
  </conditionalFormatting>
  <conditionalFormatting sqref="C114:C144">
    <cfRule type="duplicateValues" priority="6" dxfId="9">
      <formula>AND(COUNTIF($C$114:$C$144,C114)&gt;1,NOT(ISBLANK(C114)))</formula>
    </cfRule>
  </conditionalFormatting>
  <conditionalFormatting sqref="C111:C141">
    <cfRule type="duplicateValues" priority="5" dxfId="9">
      <formula>AND(COUNTIF($C$111:$C$141,C111)&gt;1,NOT(ISBLANK(C111)))</formula>
    </cfRule>
  </conditionalFormatting>
  <conditionalFormatting sqref="C202:C220">
    <cfRule type="duplicateValues" priority="4" dxfId="9">
      <formula>AND(COUNTIF($C$202:$C$220,C202)&gt;1,NOT(ISBLANK(C202)))</formula>
    </cfRule>
  </conditionalFormatting>
  <conditionalFormatting sqref="C205:C234">
    <cfRule type="duplicateValues" priority="11" dxfId="9">
      <formula>AND(COUNTIF($C$205:$C$234,C205)&gt;1,NOT(ISBLANK(C205)))</formula>
    </cfRule>
  </conditionalFormatting>
  <conditionalFormatting sqref="C202:C231">
    <cfRule type="duplicateValues" priority="13" dxfId="9">
      <formula>AND(COUNTIF($C$202:$C$231,C202)&gt;1,NOT(ISBLANK(C202)))</formula>
    </cfRule>
  </conditionalFormatting>
  <conditionalFormatting sqref="C161:C190">
    <cfRule type="duplicateValues" priority="16" dxfId="9">
      <formula>AND(COUNTIF($C$161:$C$190,C161)&gt;1,NOT(ISBLANK(C161)))</formula>
    </cfRule>
  </conditionalFormatting>
  <conditionalFormatting sqref="C159:C175">
    <cfRule type="duplicateValues" priority="19" dxfId="9">
      <formula>AND(COUNTIF($C$159:$C$175,C159)&gt;1,NOT(ISBLANK(C159)))</formula>
    </cfRule>
  </conditionalFormatting>
  <conditionalFormatting sqref="C159:C187">
    <cfRule type="duplicateValues" priority="21" dxfId="9">
      <formula>AND(COUNTIF($C$159:$C$187,C159)&gt;1,NOT(ISBLANK(C159)))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ityzhnova</cp:lastModifiedBy>
  <cp:lastPrinted>2011-09-22T07:55:17Z</cp:lastPrinted>
  <dcterms:created xsi:type="dcterms:W3CDTF">2010-04-23T14:29:34Z</dcterms:created>
  <dcterms:modified xsi:type="dcterms:W3CDTF">2012-04-28T14:53:21Z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